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orde.ehu.es\home\GrAL ingurumen aztarnaren kalkulua\version 2305\"/>
    </mc:Choice>
  </mc:AlternateContent>
  <bookViews>
    <workbookView xWindow="0" yWindow="0" windowWidth="28800" windowHeight="12450" tabRatio="919"/>
  </bookViews>
  <sheets>
    <sheet name="Cover" sheetId="1" r:id="rId1"/>
    <sheet name="Student data" sheetId="2" r:id="rId2"/>
    <sheet name="Energy" sheetId="3" r:id="rId3"/>
    <sheet name="Materials" sheetId="4" r:id="rId4"/>
    <sheet name="Waste treatment" sheetId="5" r:id="rId5"/>
    <sheet name="Transport" sheetId="6" r:id="rId6"/>
    <sheet name="Food" sheetId="11" r:id="rId7"/>
    <sheet name="Impact results" sheetId="7" r:id="rId8"/>
    <sheet name="1. Graph" sheetId="8" r:id="rId9"/>
    <sheet name="2. Graph" sheetId="12" r:id="rId10"/>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 i="7" l="1"/>
  <c r="R9" i="7"/>
  <c r="Q9" i="7"/>
  <c r="P9" i="7"/>
  <c r="O9" i="7"/>
  <c r="N9" i="7"/>
  <c r="M9" i="7"/>
  <c r="L9" i="7"/>
  <c r="K9" i="7"/>
  <c r="J9" i="7"/>
  <c r="I9" i="7"/>
  <c r="H9" i="7"/>
  <c r="G9" i="7"/>
  <c r="F9" i="7"/>
  <c r="E9" i="7"/>
  <c r="D9" i="7"/>
  <c r="C9" i="7"/>
  <c r="B9" i="7"/>
  <c r="AZ69" i="11"/>
  <c r="AY69" i="11"/>
  <c r="AX69" i="11"/>
  <c r="AW69" i="11"/>
  <c r="AV69" i="11"/>
  <c r="AU69" i="11"/>
  <c r="AT69" i="11"/>
  <c r="AS69" i="11"/>
  <c r="AR69" i="11"/>
  <c r="AQ69" i="11"/>
  <c r="AP69" i="11"/>
  <c r="AO69" i="11"/>
  <c r="AN69" i="11"/>
  <c r="AM69" i="11"/>
  <c r="AL69" i="11"/>
  <c r="AK69" i="11"/>
  <c r="AJ69" i="11"/>
  <c r="AI69" i="11"/>
  <c r="AZ68" i="11"/>
  <c r="AY68" i="11"/>
  <c r="AW68" i="11"/>
  <c r="AV68" i="11"/>
  <c r="AU68" i="11"/>
  <c r="AR68" i="11"/>
  <c r="AQ68" i="11"/>
  <c r="AO68" i="11"/>
  <c r="AN68" i="11"/>
  <c r="AM68" i="11"/>
  <c r="AJ68" i="11"/>
  <c r="AI68" i="11"/>
  <c r="AT68" i="11"/>
  <c r="AZ67" i="11"/>
  <c r="AY67" i="11"/>
  <c r="AX67" i="11"/>
  <c r="AW67" i="11"/>
  <c r="AV67" i="11"/>
  <c r="AU67" i="11"/>
  <c r="AT67" i="11"/>
  <c r="AS67" i="11"/>
  <c r="AR67" i="11"/>
  <c r="AQ67" i="11"/>
  <c r="AP67" i="11"/>
  <c r="AO67" i="11"/>
  <c r="AN67" i="11"/>
  <c r="AM67" i="11"/>
  <c r="AL67" i="11"/>
  <c r="AK67" i="11"/>
  <c r="AJ67" i="11"/>
  <c r="AI67" i="11"/>
  <c r="AZ66" i="11"/>
  <c r="AW66" i="11"/>
  <c r="AV66" i="11"/>
  <c r="AT66" i="11"/>
  <c r="AS66" i="11"/>
  <c r="AR66" i="11"/>
  <c r="AO66" i="11"/>
  <c r="AN66" i="11"/>
  <c r="AM66" i="11"/>
  <c r="AL66" i="11"/>
  <c r="AK66" i="11"/>
  <c r="AJ66" i="11"/>
  <c r="AI66" i="11"/>
  <c r="AY66" i="11"/>
  <c r="AZ65" i="11"/>
  <c r="AY65" i="11"/>
  <c r="AW65" i="11"/>
  <c r="AV65" i="11"/>
  <c r="AU65" i="11"/>
  <c r="AR65" i="11"/>
  <c r="AQ65" i="11"/>
  <c r="AO65" i="11"/>
  <c r="AN65" i="11"/>
  <c r="AM65" i="11"/>
  <c r="AJ65" i="11"/>
  <c r="AI65" i="11"/>
  <c r="AT65" i="11"/>
  <c r="AY64" i="11"/>
  <c r="AP64" i="11"/>
  <c r="AL64" i="11"/>
  <c r="AR64" i="11"/>
  <c r="AZ62" i="11"/>
  <c r="AX62" i="11"/>
  <c r="AS62" i="11"/>
  <c r="AR62" i="11"/>
  <c r="AP62" i="11"/>
  <c r="AO62" i="11"/>
  <c r="AN62" i="11"/>
  <c r="AK62" i="11"/>
  <c r="AZ61" i="11"/>
  <c r="AY61" i="11"/>
  <c r="AV61" i="11"/>
  <c r="AU61" i="11"/>
  <c r="AS61" i="11"/>
  <c r="AR61" i="11"/>
  <c r="AQ61" i="11"/>
  <c r="AN61" i="11"/>
  <c r="AM61" i="11"/>
  <c r="AK61" i="11"/>
  <c r="AJ61" i="11"/>
  <c r="AI61" i="11"/>
  <c r="AX61" i="11"/>
  <c r="AZ59" i="11"/>
  <c r="AY59" i="11"/>
  <c r="AX59" i="11"/>
  <c r="AW59" i="11"/>
  <c r="AV59" i="11"/>
  <c r="AU59" i="11"/>
  <c r="AT59" i="11"/>
  <c r="AS59" i="11"/>
  <c r="AR59" i="11"/>
  <c r="AQ59" i="11"/>
  <c r="AP59" i="11"/>
  <c r="AO59" i="11"/>
  <c r="AN59" i="11"/>
  <c r="AM59" i="11"/>
  <c r="AL59" i="11"/>
  <c r="AK59" i="11"/>
  <c r="AJ59" i="11"/>
  <c r="AI59" i="11"/>
  <c r="AX58" i="11"/>
  <c r="AW58" i="11"/>
  <c r="AS58" i="11"/>
  <c r="AR58" i="11"/>
  <c r="AP58" i="11"/>
  <c r="AK58" i="11"/>
  <c r="AJ58" i="11"/>
  <c r="AZ57" i="11"/>
  <c r="AY57" i="11"/>
  <c r="AV57" i="11"/>
  <c r="AU57" i="11"/>
  <c r="AS57" i="11"/>
  <c r="AR57" i="11"/>
  <c r="AQ57" i="11"/>
  <c r="AN57" i="11"/>
  <c r="AM57" i="11"/>
  <c r="AK57" i="11"/>
  <c r="AJ57" i="11"/>
  <c r="AI57" i="11"/>
  <c r="AX57" i="11"/>
  <c r="AN56" i="11"/>
  <c r="AZ55" i="11"/>
  <c r="AY55" i="11"/>
  <c r="AX55" i="11"/>
  <c r="AW55" i="11"/>
  <c r="AV55" i="11"/>
  <c r="AU55" i="11"/>
  <c r="AT55" i="11"/>
  <c r="AS55" i="11"/>
  <c r="AR55" i="11"/>
  <c r="AQ55" i="11"/>
  <c r="AP55" i="11"/>
  <c r="AO55" i="11"/>
  <c r="AN55" i="11"/>
  <c r="AM55" i="11"/>
  <c r="AL55" i="11"/>
  <c r="AK55" i="11"/>
  <c r="AJ55" i="11"/>
  <c r="AI55" i="11"/>
  <c r="AZ54" i="11"/>
  <c r="AY54" i="11"/>
  <c r="AV54" i="11"/>
  <c r="AU54" i="11"/>
  <c r="AS54" i="11"/>
  <c r="AR54" i="11"/>
  <c r="AQ54" i="11"/>
  <c r="AN54" i="11"/>
  <c r="AM54" i="11"/>
  <c r="AK54" i="11"/>
  <c r="AJ54" i="11"/>
  <c r="AI54" i="11"/>
  <c r="AX54" i="11"/>
  <c r="AY53" i="11"/>
  <c r="AX53" i="11"/>
  <c r="AV53" i="11"/>
  <c r="AT53" i="11"/>
  <c r="AQ53" i="11"/>
  <c r="AP53" i="11"/>
  <c r="AN53" i="11"/>
  <c r="AM53" i="11"/>
  <c r="AL53" i="11"/>
  <c r="AI53" i="11"/>
  <c r="AX51" i="11"/>
  <c r="AW51" i="11"/>
  <c r="AS51" i="11"/>
  <c r="AQ51" i="11"/>
  <c r="AP51" i="11"/>
  <c r="AK51" i="11"/>
  <c r="AI51" i="11"/>
  <c r="AZ50" i="11"/>
  <c r="AW50" i="11"/>
  <c r="AV50" i="11"/>
  <c r="AT50" i="11"/>
  <c r="AS50" i="11"/>
  <c r="AR50" i="11"/>
  <c r="AO50" i="11"/>
  <c r="AN50" i="11"/>
  <c r="AL50" i="11"/>
  <c r="AK50" i="11"/>
  <c r="AJ50" i="11"/>
  <c r="AI50" i="11"/>
  <c r="AY50" i="11"/>
  <c r="AZ49" i="11"/>
  <c r="AY49" i="11"/>
  <c r="AX49" i="11"/>
  <c r="AW49" i="11"/>
  <c r="AV49" i="11"/>
  <c r="AU49" i="11"/>
  <c r="AT49" i="11"/>
  <c r="AS49" i="11"/>
  <c r="AR49" i="11"/>
  <c r="AQ49" i="11"/>
  <c r="AP49" i="11"/>
  <c r="AO49" i="11"/>
  <c r="AN49" i="11"/>
  <c r="AM49" i="11"/>
  <c r="AL49" i="11"/>
  <c r="AK49" i="11"/>
  <c r="AJ49" i="11"/>
  <c r="AI49" i="11"/>
  <c r="AX48" i="11"/>
  <c r="AK48" i="11"/>
  <c r="AA48" i="11"/>
  <c r="AS48" i="11" s="1"/>
  <c r="AS47" i="11"/>
  <c r="AO47" i="11"/>
  <c r="AA47" i="11"/>
  <c r="AT47" i="11" s="1"/>
  <c r="AX46" i="11"/>
  <c r="AK46" i="11"/>
  <c r="AA46" i="11"/>
  <c r="AS46" i="11" s="1"/>
  <c r="AZ45" i="11"/>
  <c r="AW45" i="11"/>
  <c r="AV45" i="11"/>
  <c r="AT45" i="11"/>
  <c r="AS45" i="11"/>
  <c r="AR45" i="11"/>
  <c r="AO45" i="11"/>
  <c r="AN45" i="11"/>
  <c r="AL45" i="11"/>
  <c r="AK45" i="11"/>
  <c r="AJ45" i="11"/>
  <c r="AY45" i="11"/>
  <c r="AZ44" i="11"/>
  <c r="AY44" i="11"/>
  <c r="AW44" i="11"/>
  <c r="AV44" i="11"/>
  <c r="AU44" i="11"/>
  <c r="AR44" i="11"/>
  <c r="AQ44" i="11"/>
  <c r="AO44" i="11"/>
  <c r="AN44" i="11"/>
  <c r="AM44" i="11"/>
  <c r="AJ44" i="11"/>
  <c r="AI44" i="11"/>
  <c r="AT44" i="11"/>
  <c r="AZ43" i="11"/>
  <c r="AY43" i="11"/>
  <c r="AU43" i="11"/>
  <c r="AR43" i="11"/>
  <c r="AM43" i="11"/>
  <c r="AL43" i="11"/>
  <c r="AI43" i="11"/>
  <c r="AQ43" i="11"/>
  <c r="AX42" i="11"/>
  <c r="AS42" i="11"/>
  <c r="AO42" i="11"/>
  <c r="AL42" i="11"/>
  <c r="AA42" i="11"/>
  <c r="AM42" i="11"/>
  <c r="AY41" i="11"/>
  <c r="AW41" i="11"/>
  <c r="AS41" i="11"/>
  <c r="AO41" i="11"/>
  <c r="AL41" i="11"/>
  <c r="AI41" i="11"/>
  <c r="AA41" i="11"/>
  <c r="AQ41" i="11" s="1"/>
  <c r="AZ40" i="11"/>
  <c r="AW40" i="11"/>
  <c r="AV40" i="11"/>
  <c r="AT40" i="11"/>
  <c r="AS40" i="11"/>
  <c r="AR40" i="11"/>
  <c r="AO40" i="11"/>
  <c r="AN40" i="11"/>
  <c r="AM40" i="11"/>
  <c r="AL40" i="11"/>
  <c r="AK40" i="11"/>
  <c r="AJ40" i="11"/>
  <c r="AI40" i="11"/>
  <c r="AY40" i="11"/>
  <c r="AZ39" i="11"/>
  <c r="AY39" i="11"/>
  <c r="AX39" i="11"/>
  <c r="AW39" i="11"/>
  <c r="AV39" i="11"/>
  <c r="AU39" i="11"/>
  <c r="AT39" i="11"/>
  <c r="AS39" i="11"/>
  <c r="AR39" i="11"/>
  <c r="AQ39" i="11"/>
  <c r="AP39" i="11"/>
  <c r="AO39" i="11"/>
  <c r="AN39" i="11"/>
  <c r="AM39" i="11"/>
  <c r="AL39" i="11"/>
  <c r="AK39" i="11"/>
  <c r="AJ39" i="11"/>
  <c r="AI39" i="11"/>
  <c r="AP38" i="11"/>
  <c r="AL38" i="11"/>
  <c r="AS38" i="11"/>
  <c r="AZ37" i="11"/>
  <c r="AW37" i="11"/>
  <c r="AV37" i="11"/>
  <c r="AT37" i="11"/>
  <c r="AS37" i="11"/>
  <c r="AR37" i="11"/>
  <c r="AO37" i="11"/>
  <c r="AN37" i="11"/>
  <c r="AM37" i="11"/>
  <c r="AL37" i="11"/>
  <c r="AK37" i="11"/>
  <c r="AJ37" i="11"/>
  <c r="AI37" i="11"/>
  <c r="AY37" i="11"/>
  <c r="AZ36" i="11"/>
  <c r="AY36" i="11"/>
  <c r="AW36" i="11"/>
  <c r="AV36" i="11"/>
  <c r="AU36" i="11"/>
  <c r="AR36" i="11"/>
  <c r="AQ36" i="11"/>
  <c r="AO36" i="11"/>
  <c r="AN36" i="11"/>
  <c r="AM36" i="11"/>
  <c r="AJ36" i="11"/>
  <c r="AI36" i="11"/>
  <c r="AT36" i="11"/>
  <c r="AP35" i="11"/>
  <c r="AR35" i="11"/>
  <c r="AP33" i="11"/>
  <c r="AZ32" i="11"/>
  <c r="AY32" i="11"/>
  <c r="AX32" i="11"/>
  <c r="AW32" i="11"/>
  <c r="AV32" i="11"/>
  <c r="AU32" i="11"/>
  <c r="AT32" i="11"/>
  <c r="AS32" i="11"/>
  <c r="AR32" i="11"/>
  <c r="AQ32" i="11"/>
  <c r="AP32" i="11"/>
  <c r="AO32" i="11"/>
  <c r="AN32" i="11"/>
  <c r="AM32" i="11"/>
  <c r="AL32" i="11"/>
  <c r="AK32" i="11"/>
  <c r="AJ32" i="11"/>
  <c r="AI32" i="11"/>
  <c r="AZ31" i="11"/>
  <c r="AY31" i="11"/>
  <c r="AX31" i="11"/>
  <c r="AW31" i="11"/>
  <c r="AV31" i="11"/>
  <c r="AU31" i="11"/>
  <c r="AT31" i="11"/>
  <c r="AS31" i="11"/>
  <c r="AR31" i="11"/>
  <c r="AQ31" i="11"/>
  <c r="AP31" i="11"/>
  <c r="AO31" i="11"/>
  <c r="AN31" i="11"/>
  <c r="AM31" i="11"/>
  <c r="AL31" i="11"/>
  <c r="AK31" i="11"/>
  <c r="AJ31" i="11"/>
  <c r="AI31" i="11"/>
  <c r="AZ30" i="11"/>
  <c r="AY30" i="11"/>
  <c r="AX30" i="11"/>
  <c r="AW30" i="11"/>
  <c r="AV30" i="11"/>
  <c r="AU30" i="11"/>
  <c r="AT30" i="11"/>
  <c r="AS30" i="11"/>
  <c r="AR30" i="11"/>
  <c r="AQ30" i="11"/>
  <c r="AP30" i="11"/>
  <c r="AO30" i="11"/>
  <c r="AN30" i="11"/>
  <c r="AM30" i="11"/>
  <c r="AL30" i="11"/>
  <c r="AK30" i="11"/>
  <c r="AJ30" i="11"/>
  <c r="AI30" i="11"/>
  <c r="AX29" i="11"/>
  <c r="AV29" i="11"/>
  <c r="AP29" i="11"/>
  <c r="AL29" i="11"/>
  <c r="AI29" i="11"/>
  <c r="AT29" i="11"/>
  <c r="AW28" i="11"/>
  <c r="AQ28" i="11"/>
  <c r="AP28" i="11"/>
  <c r="AO28" i="11"/>
  <c r="AI28" i="11"/>
  <c r="AS28" i="11"/>
  <c r="AZ27" i="11"/>
  <c r="AW27" i="11"/>
  <c r="AV27" i="11"/>
  <c r="AT27" i="11"/>
  <c r="AS27" i="11"/>
  <c r="AR27" i="11"/>
  <c r="AO27" i="11"/>
  <c r="AN27" i="11"/>
  <c r="AL27" i="11"/>
  <c r="AK27" i="11"/>
  <c r="AJ27" i="11"/>
  <c r="AY27" i="11"/>
  <c r="AZ26" i="11"/>
  <c r="AY26" i="11"/>
  <c r="AW26" i="11"/>
  <c r="AV26" i="11"/>
  <c r="AU26" i="11"/>
  <c r="AR26" i="11"/>
  <c r="AQ26" i="11"/>
  <c r="AO26" i="11"/>
  <c r="AN26" i="11"/>
  <c r="AM26" i="11"/>
  <c r="AJ26" i="11"/>
  <c r="AI26" i="11"/>
  <c r="AT26" i="11"/>
  <c r="AZ25" i="11"/>
  <c r="AY25" i="11"/>
  <c r="AX25" i="11"/>
  <c r="AW25" i="11"/>
  <c r="AV25" i="11"/>
  <c r="AU25" i="11"/>
  <c r="AT25" i="11"/>
  <c r="AS25" i="11"/>
  <c r="AR25" i="11"/>
  <c r="AQ25" i="11"/>
  <c r="AP25" i="11"/>
  <c r="AO25" i="11"/>
  <c r="AN25" i="11"/>
  <c r="AM25" i="11"/>
  <c r="AL25" i="11"/>
  <c r="AK25" i="11"/>
  <c r="AJ25" i="11"/>
  <c r="AI25" i="11"/>
  <c r="AZ24" i="11"/>
  <c r="AW24" i="11"/>
  <c r="AV24" i="11"/>
  <c r="AT24" i="11"/>
  <c r="AS24" i="11"/>
  <c r="AR24" i="11"/>
  <c r="AO24" i="11"/>
  <c r="AN24" i="11"/>
  <c r="AM24" i="11"/>
  <c r="AL24" i="11"/>
  <c r="AK24" i="11"/>
  <c r="AJ24" i="11"/>
  <c r="AY24" i="11"/>
  <c r="AZ23" i="11"/>
  <c r="AY23" i="11"/>
  <c r="AW23" i="11"/>
  <c r="AV23" i="11"/>
  <c r="AU23" i="11"/>
  <c r="AR23" i="11"/>
  <c r="AQ23" i="11"/>
  <c r="AO23" i="11"/>
  <c r="AN23" i="11"/>
  <c r="AM23" i="11"/>
  <c r="AJ23" i="11"/>
  <c r="AI23" i="11"/>
  <c r="AT23" i="11"/>
  <c r="AX20" i="11"/>
  <c r="AW20" i="11"/>
  <c r="AS20" i="11"/>
  <c r="AP20" i="11"/>
  <c r="AO20" i="11"/>
  <c r="AM20" i="11"/>
  <c r="AL20" i="11"/>
  <c r="AK20" i="11"/>
  <c r="AT20" i="11"/>
  <c r="AZ19" i="11"/>
  <c r="AY19" i="11"/>
  <c r="AX19" i="11"/>
  <c r="AW19" i="11"/>
  <c r="AV19" i="11"/>
  <c r="AU19" i="11"/>
  <c r="AT19" i="11"/>
  <c r="AS19" i="11"/>
  <c r="AR19" i="11"/>
  <c r="AQ19" i="11"/>
  <c r="AP19" i="11"/>
  <c r="AO19" i="11"/>
  <c r="AN19" i="11"/>
  <c r="AM19" i="11"/>
  <c r="AL19" i="11"/>
  <c r="AK19" i="11"/>
  <c r="AJ19" i="11"/>
  <c r="AI19" i="11"/>
  <c r="AZ18" i="11"/>
  <c r="AX18" i="11"/>
  <c r="AU18" i="11"/>
  <c r="AT18" i="11"/>
  <c r="AP18" i="11"/>
  <c r="AM18" i="11"/>
  <c r="AL18" i="11"/>
  <c r="AK18" i="11"/>
  <c r="AJ18" i="11"/>
  <c r="AI18" i="11"/>
  <c r="AQ18" i="11"/>
  <c r="AW17" i="11"/>
  <c r="AV17" i="11"/>
  <c r="AU17" i="11"/>
  <c r="AT17" i="11"/>
  <c r="AS17" i="11"/>
  <c r="AR17" i="11"/>
  <c r="AQ17" i="11"/>
  <c r="AO17" i="11"/>
  <c r="AN17" i="11"/>
  <c r="AM17" i="11"/>
  <c r="AL17" i="11"/>
  <c r="AK17" i="11"/>
  <c r="AJ17" i="11"/>
  <c r="AI17" i="11"/>
  <c r="AZ16" i="11"/>
  <c r="AY16" i="11"/>
  <c r="AW16" i="11"/>
  <c r="AV16" i="11"/>
  <c r="AU16" i="11"/>
  <c r="AR16" i="11"/>
  <c r="AQ16" i="11"/>
  <c r="AO16" i="11"/>
  <c r="AN16" i="11"/>
  <c r="AM16" i="11"/>
  <c r="AJ16" i="11"/>
  <c r="AI16" i="11"/>
  <c r="AT16" i="11"/>
  <c r="AZ15" i="11"/>
  <c r="AY15" i="11"/>
  <c r="AU15" i="11"/>
  <c r="AR15" i="11"/>
  <c r="AQ15" i="11"/>
  <c r="AM15" i="11"/>
  <c r="AJ15" i="11"/>
  <c r="AI15" i="11"/>
  <c r="AX15" i="11"/>
  <c r="AZ14" i="11"/>
  <c r="AY14" i="11"/>
  <c r="AX14" i="11"/>
  <c r="AW14" i="11"/>
  <c r="AV14" i="11"/>
  <c r="AU14" i="11"/>
  <c r="AT14" i="11"/>
  <c r="AS14" i="11"/>
  <c r="AR14" i="11"/>
  <c r="AQ14" i="11"/>
  <c r="AP14" i="11"/>
  <c r="AO14" i="11"/>
  <c r="AN14" i="11"/>
  <c r="AM14" i="11"/>
  <c r="AL14" i="11"/>
  <c r="AK14" i="11"/>
  <c r="AJ14" i="11"/>
  <c r="AI14" i="11"/>
  <c r="AZ13" i="11"/>
  <c r="AY13" i="11"/>
  <c r="AW13" i="11"/>
  <c r="AV13" i="11"/>
  <c r="AU13" i="11"/>
  <c r="AR13" i="11"/>
  <c r="AQ13" i="11"/>
  <c r="AO13" i="11"/>
  <c r="AN13" i="11"/>
  <c r="AM13" i="11"/>
  <c r="AJ13" i="11"/>
  <c r="AI13" i="11"/>
  <c r="AT13" i="11"/>
  <c r="AZ12" i="11"/>
  <c r="AY12" i="11"/>
  <c r="AR12" i="11"/>
  <c r="AQ12" i="11"/>
  <c r="AJ12" i="11"/>
  <c r="AI12" i="11"/>
  <c r="AX12" i="11"/>
  <c r="AW10" i="11"/>
  <c r="AU10" i="11"/>
  <c r="AT10" i="11"/>
  <c r="AS10" i="11"/>
  <c r="AO10" i="11"/>
  <c r="AM10" i="11"/>
  <c r="AL10" i="11"/>
  <c r="AK10" i="11"/>
  <c r="AZ10" i="11"/>
  <c r="AZ9" i="11"/>
  <c r="AY9" i="11"/>
  <c r="AX9" i="11"/>
  <c r="AW9" i="11"/>
  <c r="AV9" i="11"/>
  <c r="AU9" i="11"/>
  <c r="AT9" i="11"/>
  <c r="AS9" i="11"/>
  <c r="AR9" i="11"/>
  <c r="AQ9" i="11"/>
  <c r="AP9" i="11"/>
  <c r="AO9" i="11"/>
  <c r="AN9" i="11"/>
  <c r="AM9" i="11"/>
  <c r="AL9" i="11"/>
  <c r="AK9" i="11"/>
  <c r="AJ9" i="11"/>
  <c r="AI9" i="11"/>
  <c r="AZ8" i="11"/>
  <c r="AY8" i="11"/>
  <c r="AX8" i="11"/>
  <c r="AW8" i="11"/>
  <c r="AV8" i="11"/>
  <c r="AU8" i="11"/>
  <c r="AT8" i="11"/>
  <c r="AS8" i="11"/>
  <c r="AR8" i="11"/>
  <c r="AQ8" i="11"/>
  <c r="AP8" i="11"/>
  <c r="AO8" i="11"/>
  <c r="AN8" i="11"/>
  <c r="AM8" i="11"/>
  <c r="AL8" i="11"/>
  <c r="AK8" i="11"/>
  <c r="AJ8" i="11"/>
  <c r="AI8" i="11"/>
  <c r="AZ7" i="11"/>
  <c r="AY7" i="11"/>
  <c r="AX7" i="11"/>
  <c r="AW7" i="11"/>
  <c r="AV7" i="11"/>
  <c r="AU7" i="11"/>
  <c r="AT7" i="11"/>
  <c r="AS7" i="11"/>
  <c r="AR7" i="11"/>
  <c r="AQ7" i="11"/>
  <c r="AP7" i="11"/>
  <c r="AO7" i="11"/>
  <c r="AN7" i="11"/>
  <c r="AM7" i="11"/>
  <c r="AL7" i="11"/>
  <c r="AK7" i="11"/>
  <c r="AJ7" i="11"/>
  <c r="AI7" i="11"/>
  <c r="AV6" i="11"/>
  <c r="AU6" i="11"/>
  <c r="AN6" i="11"/>
  <c r="AM6" i="11"/>
  <c r="AL6" i="11"/>
  <c r="AT6" i="11"/>
  <c r="AW21" i="11" l="1"/>
  <c r="AO21" i="11"/>
  <c r="AV21" i="11"/>
  <c r="AN21" i="11"/>
  <c r="AS21" i="11"/>
  <c r="AK21" i="11"/>
  <c r="AU56" i="11"/>
  <c r="AZ63" i="11"/>
  <c r="AR63" i="11"/>
  <c r="AJ63" i="11"/>
  <c r="AY63" i="11"/>
  <c r="AQ63" i="11"/>
  <c r="AI63" i="11"/>
  <c r="AV63" i="11"/>
  <c r="AN63" i="11"/>
  <c r="AU63" i="11"/>
  <c r="AO6" i="11"/>
  <c r="AW6" i="11"/>
  <c r="AN10" i="11"/>
  <c r="AV10" i="11"/>
  <c r="AK12" i="11"/>
  <c r="AS12" i="11"/>
  <c r="AP13" i="11"/>
  <c r="AX13" i="11"/>
  <c r="AK15" i="11"/>
  <c r="AS15" i="11"/>
  <c r="AP16" i="11"/>
  <c r="AX16" i="11"/>
  <c r="AY18" i="11"/>
  <c r="AI21" i="11"/>
  <c r="AU21" i="11"/>
  <c r="AM29" i="11"/>
  <c r="AY29" i="11"/>
  <c r="AK33" i="11"/>
  <c r="AW33" i="11"/>
  <c r="AQ35" i="11"/>
  <c r="AQ38" i="11"/>
  <c r="AK41" i="11"/>
  <c r="AX41" i="11"/>
  <c r="AP42" i="11"/>
  <c r="AJ43" i="11"/>
  <c r="AX43" i="11"/>
  <c r="AN46" i="11"/>
  <c r="AZ46" i="11"/>
  <c r="AL48" i="11"/>
  <c r="AY48" i="11"/>
  <c r="AV51" i="11"/>
  <c r="AN51" i="11"/>
  <c r="AU51" i="11"/>
  <c r="AM51" i="11"/>
  <c r="AZ51" i="11"/>
  <c r="AR51" i="11"/>
  <c r="AJ51" i="11"/>
  <c r="AT51" i="11"/>
  <c r="AI56" i="11"/>
  <c r="AV56" i="11"/>
  <c r="AU58" i="11"/>
  <c r="AM58" i="11"/>
  <c r="AT58" i="11"/>
  <c r="AL58" i="11"/>
  <c r="AY58" i="11"/>
  <c r="AQ58" i="11"/>
  <c r="AI58" i="11"/>
  <c r="AV58" i="11"/>
  <c r="AK63" i="11"/>
  <c r="AW63" i="11"/>
  <c r="AQ64" i="11"/>
  <c r="AP6" i="11"/>
  <c r="AL12" i="11"/>
  <c r="AT12" i="11"/>
  <c r="AL15" i="11"/>
  <c r="AT15" i="11"/>
  <c r="AJ21" i="11"/>
  <c r="AX21" i="11"/>
  <c r="AV28" i="11"/>
  <c r="AN28" i="11"/>
  <c r="AU28" i="11"/>
  <c r="AM28" i="11"/>
  <c r="AZ28" i="11"/>
  <c r="AR28" i="11"/>
  <c r="AJ28" i="11"/>
  <c r="AT28" i="11"/>
  <c r="AN29" i="11"/>
  <c r="AL33" i="11"/>
  <c r="AX33" i="11"/>
  <c r="AO46" i="11"/>
  <c r="AZ47" i="11"/>
  <c r="AR47" i="11"/>
  <c r="AJ47" i="11"/>
  <c r="AY47" i="11"/>
  <c r="AQ47" i="11"/>
  <c r="AI47" i="11"/>
  <c r="AV47" i="11"/>
  <c r="AN47" i="11"/>
  <c r="AU47" i="11"/>
  <c r="AO48" i="11"/>
  <c r="AL56" i="11"/>
  <c r="AX56" i="11"/>
  <c r="AL63" i="11"/>
  <c r="AX63" i="11"/>
  <c r="AY6" i="11"/>
  <c r="AP10" i="11"/>
  <c r="AL21" i="11"/>
  <c r="AY21" i="11"/>
  <c r="AM33" i="11"/>
  <c r="AW35" i="11"/>
  <c r="AO35" i="11"/>
  <c r="AV35" i="11"/>
  <c r="AN35" i="11"/>
  <c r="AS35" i="11"/>
  <c r="AK35" i="11"/>
  <c r="AT35" i="11"/>
  <c r="AV38" i="11"/>
  <c r="AN38" i="11"/>
  <c r="AU38" i="11"/>
  <c r="AM38" i="11"/>
  <c r="AZ38" i="11"/>
  <c r="AR38" i="11"/>
  <c r="AJ38" i="11"/>
  <c r="AT38" i="11"/>
  <c r="AT42" i="11"/>
  <c r="AP46" i="11"/>
  <c r="AK47" i="11"/>
  <c r="AW47" i="11"/>
  <c r="AP48" i="11"/>
  <c r="AM56" i="11"/>
  <c r="AY56" i="11"/>
  <c r="AM63" i="11"/>
  <c r="AW64" i="11"/>
  <c r="AO64" i="11"/>
  <c r="AV64" i="11"/>
  <c r="AN64" i="11"/>
  <c r="AS64" i="11"/>
  <c r="AK64" i="11"/>
  <c r="AT64" i="11"/>
  <c r="AT21" i="11"/>
  <c r="AX6" i="11"/>
  <c r="AI6" i="11"/>
  <c r="AX10" i="11"/>
  <c r="AU12" i="11"/>
  <c r="AJ6" i="11"/>
  <c r="AR6" i="11"/>
  <c r="AZ6" i="11"/>
  <c r="AI10" i="11"/>
  <c r="AQ10" i="11"/>
  <c r="AY10" i="11"/>
  <c r="AN12" i="11"/>
  <c r="AV12" i="11"/>
  <c r="AK13" i="11"/>
  <c r="AS13" i="11"/>
  <c r="AN15" i="11"/>
  <c r="AV15" i="11"/>
  <c r="AK16" i="11"/>
  <c r="AS16" i="11"/>
  <c r="AZ17" i="11"/>
  <c r="AY17" i="11"/>
  <c r="AP17" i="11"/>
  <c r="AX17" i="11"/>
  <c r="AM21" i="11"/>
  <c r="AZ21" i="11"/>
  <c r="AK28" i="11"/>
  <c r="AX28" i="11"/>
  <c r="AQ29" i="11"/>
  <c r="AO33" i="11"/>
  <c r="AI35" i="11"/>
  <c r="AU35" i="11"/>
  <c r="AI38" i="11"/>
  <c r="AW38" i="11"/>
  <c r="AP41" i="11"/>
  <c r="AZ42" i="11"/>
  <c r="AR42" i="11"/>
  <c r="AJ42" i="11"/>
  <c r="AY42" i="11"/>
  <c r="AQ42" i="11"/>
  <c r="AI42" i="11"/>
  <c r="AV42" i="11"/>
  <c r="AN42" i="11"/>
  <c r="AU42" i="11"/>
  <c r="AP43" i="11"/>
  <c r="AR46" i="11"/>
  <c r="AL47" i="11"/>
  <c r="AX47" i="11"/>
  <c r="AQ48" i="11"/>
  <c r="AL51" i="11"/>
  <c r="AY51" i="11"/>
  <c r="AN58" i="11"/>
  <c r="AZ58" i="11"/>
  <c r="AU62" i="11"/>
  <c r="AM62" i="11"/>
  <c r="AT62" i="11"/>
  <c r="AL62" i="11"/>
  <c r="AY62" i="11"/>
  <c r="AQ62" i="11"/>
  <c r="AI62" i="11"/>
  <c r="AV62" i="11"/>
  <c r="AO63" i="11"/>
  <c r="AI64" i="11"/>
  <c r="AU64" i="11"/>
  <c r="AU33" i="11"/>
  <c r="AS56" i="11"/>
  <c r="AK56" i="11"/>
  <c r="AZ56" i="11"/>
  <c r="AR56" i="11"/>
  <c r="AJ56" i="11"/>
  <c r="AW56" i="11"/>
  <c r="AO56" i="11"/>
  <c r="AQ6" i="11"/>
  <c r="AM12" i="11"/>
  <c r="AK6" i="11"/>
  <c r="AS6" i="11"/>
  <c r="AJ10" i="11"/>
  <c r="AR10" i="11"/>
  <c r="AO12" i="11"/>
  <c r="AW12" i="11"/>
  <c r="AL13" i="11"/>
  <c r="AO15" i="11"/>
  <c r="AW15" i="11"/>
  <c r="AL16" i="11"/>
  <c r="AW18" i="11"/>
  <c r="AO18" i="11"/>
  <c r="AV18" i="11"/>
  <c r="AN18" i="11"/>
  <c r="AS18" i="11"/>
  <c r="AR18" i="11"/>
  <c r="AZ20" i="11"/>
  <c r="AR20" i="11"/>
  <c r="AJ20" i="11"/>
  <c r="AY20" i="11"/>
  <c r="AQ20" i="11"/>
  <c r="AI20" i="11"/>
  <c r="AV20" i="11"/>
  <c r="AN20" i="11"/>
  <c r="AU20" i="11"/>
  <c r="AP21" i="11"/>
  <c r="AL28" i="11"/>
  <c r="AY28" i="11"/>
  <c r="AJ35" i="11"/>
  <c r="AX35" i="11"/>
  <c r="AK38" i="11"/>
  <c r="AX38" i="11"/>
  <c r="AK42" i="11"/>
  <c r="AW42" i="11"/>
  <c r="AM47" i="11"/>
  <c r="AO51" i="11"/>
  <c r="AS53" i="11"/>
  <c r="AK53" i="11"/>
  <c r="AZ53" i="11"/>
  <c r="AR53" i="11"/>
  <c r="AJ53" i="11"/>
  <c r="AW53" i="11"/>
  <c r="AO53" i="11"/>
  <c r="AU53" i="11"/>
  <c r="AP56" i="11"/>
  <c r="AO58" i="11"/>
  <c r="AJ62" i="11"/>
  <c r="AW62" i="11"/>
  <c r="AP63" i="11"/>
  <c r="AJ64" i="11"/>
  <c r="AX64" i="11"/>
  <c r="AZ33" i="11"/>
  <c r="AR33" i="11"/>
  <c r="AJ33" i="11"/>
  <c r="AY33" i="11"/>
  <c r="AQ33" i="11"/>
  <c r="AI33" i="11"/>
  <c r="AV33" i="11"/>
  <c r="AN33" i="11"/>
  <c r="AP12" i="11"/>
  <c r="AP15" i="11"/>
  <c r="AQ21" i="11"/>
  <c r="AS29" i="11"/>
  <c r="AK29" i="11"/>
  <c r="AZ29" i="11"/>
  <c r="AR29" i="11"/>
  <c r="AJ29" i="11"/>
  <c r="AW29" i="11"/>
  <c r="AO29" i="11"/>
  <c r="AU29" i="11"/>
  <c r="AS33" i="11"/>
  <c r="AL35" i="11"/>
  <c r="AY35" i="11"/>
  <c r="AY38" i="11"/>
  <c r="AU46" i="11"/>
  <c r="AM46" i="11"/>
  <c r="AT46" i="11"/>
  <c r="AL46" i="11"/>
  <c r="AY46" i="11"/>
  <c r="AQ46" i="11"/>
  <c r="AI46" i="11"/>
  <c r="AV46" i="11"/>
  <c r="AV48" i="11"/>
  <c r="AN48" i="11"/>
  <c r="AU48" i="11"/>
  <c r="AM48" i="11"/>
  <c r="AZ48" i="11"/>
  <c r="AR48" i="11"/>
  <c r="AJ48" i="11"/>
  <c r="AT48" i="11"/>
  <c r="AQ56" i="11"/>
  <c r="AS63" i="11"/>
  <c r="AR21" i="11"/>
  <c r="AT33" i="11"/>
  <c r="AM35" i="11"/>
  <c r="AZ35" i="11"/>
  <c r="AO38" i="11"/>
  <c r="AV41" i="11"/>
  <c r="AN41" i="11"/>
  <c r="AU41" i="11"/>
  <c r="AM41" i="11"/>
  <c r="AZ41" i="11"/>
  <c r="AR41" i="11"/>
  <c r="AJ41" i="11"/>
  <c r="AT41" i="11"/>
  <c r="AW43" i="11"/>
  <c r="AO43" i="11"/>
  <c r="AV43" i="11"/>
  <c r="AN43" i="11"/>
  <c r="AS43" i="11"/>
  <c r="AK43" i="11"/>
  <c r="AT43" i="11"/>
  <c r="AJ46" i="11"/>
  <c r="AW46" i="11"/>
  <c r="AP47" i="11"/>
  <c r="AI48" i="11"/>
  <c r="AW48" i="11"/>
  <c r="AT56" i="11"/>
  <c r="AT63" i="11"/>
  <c r="AM64" i="11"/>
  <c r="AZ64" i="11"/>
  <c r="AP23" i="11"/>
  <c r="AX23" i="11"/>
  <c r="AU24" i="11"/>
  <c r="AP26" i="11"/>
  <c r="AX26" i="11"/>
  <c r="AM27" i="11"/>
  <c r="AU27" i="11"/>
  <c r="AP36" i="11"/>
  <c r="AX36" i="11"/>
  <c r="AU37" i="11"/>
  <c r="AU40" i="11"/>
  <c r="AP44" i="11"/>
  <c r="AX44" i="11"/>
  <c r="AM45" i="11"/>
  <c r="AU45" i="11"/>
  <c r="AM50" i="11"/>
  <c r="AU50" i="11"/>
  <c r="AL54" i="11"/>
  <c r="AT54" i="11"/>
  <c r="AL57" i="11"/>
  <c r="AT57" i="11"/>
  <c r="AL61" i="11"/>
  <c r="AT61" i="11"/>
  <c r="AP65" i="11"/>
  <c r="AX65" i="11"/>
  <c r="AU66" i="11"/>
  <c r="AP68" i="11"/>
  <c r="AX68" i="11"/>
  <c r="AK23" i="11"/>
  <c r="AS23" i="11"/>
  <c r="AP24" i="11"/>
  <c r="AX24" i="11"/>
  <c r="AK26" i="11"/>
  <c r="AS26" i="11"/>
  <c r="AP27" i="11"/>
  <c r="AX27" i="11"/>
  <c r="AK36" i="11"/>
  <c r="AS36" i="11"/>
  <c r="AP37" i="11"/>
  <c r="AX37" i="11"/>
  <c r="AP40" i="11"/>
  <c r="AX40" i="11"/>
  <c r="AK44" i="11"/>
  <c r="AS44" i="11"/>
  <c r="AP45" i="11"/>
  <c r="AX45" i="11"/>
  <c r="AP50" i="11"/>
  <c r="AX50" i="11"/>
  <c r="AO54" i="11"/>
  <c r="AW54" i="11"/>
  <c r="AO57" i="11"/>
  <c r="AW57" i="11"/>
  <c r="AO61" i="11"/>
  <c r="AW61" i="11"/>
  <c r="AK65" i="11"/>
  <c r="AS65" i="11"/>
  <c r="AP66" i="11"/>
  <c r="AX66" i="11"/>
  <c r="AK68" i="11"/>
  <c r="AS68" i="11"/>
  <c r="AL23" i="11"/>
  <c r="AI24" i="11"/>
  <c r="AQ24" i="11"/>
  <c r="AL26" i="11"/>
  <c r="AI27" i="11"/>
  <c r="AQ27" i="11"/>
  <c r="AL36" i="11"/>
  <c r="AQ37" i="11"/>
  <c r="AQ40" i="11"/>
  <c r="AL44" i="11"/>
  <c r="AI45" i="11"/>
  <c r="AQ45" i="11"/>
  <c r="AQ50" i="11"/>
  <c r="AP54" i="11"/>
  <c r="AP57" i="11"/>
  <c r="AP61" i="11"/>
  <c r="AL65" i="11"/>
  <c r="AQ66" i="11"/>
  <c r="AL68" i="11"/>
  <c r="AM70" i="11" l="1"/>
  <c r="AL70" i="11"/>
  <c r="AU70" i="11"/>
  <c r="AT70" i="11"/>
  <c r="AV70" i="11"/>
  <c r="AN70" i="11"/>
  <c r="AS70" i="11"/>
  <c r="AI70" i="11"/>
  <c r="AW70" i="11"/>
  <c r="AK70" i="11"/>
  <c r="AX70" i="11"/>
  <c r="AO70" i="11"/>
  <c r="AQ70" i="11"/>
  <c r="AZ70" i="11"/>
  <c r="AR70" i="11"/>
  <c r="AJ70" i="11"/>
  <c r="AY70" i="11"/>
  <c r="AP70" i="11"/>
  <c r="BC7" i="3" l="1"/>
  <c r="BD7" i="3"/>
  <c r="BE7" i="3"/>
  <c r="BF7" i="3"/>
  <c r="BG7" i="3"/>
  <c r="BH7" i="3"/>
  <c r="BC8" i="3"/>
  <c r="BD8" i="3"/>
  <c r="BE8" i="3"/>
  <c r="BF8" i="3"/>
  <c r="BG8" i="3"/>
  <c r="BH8" i="3"/>
  <c r="BA7" i="3"/>
  <c r="BB7" i="3"/>
  <c r="BA8" i="3"/>
  <c r="BB8" i="3"/>
  <c r="AY7" i="3"/>
  <c r="AZ7" i="3"/>
  <c r="AY8" i="3"/>
  <c r="AZ8" i="3"/>
  <c r="AR7" i="3"/>
  <c r="AS7" i="3"/>
  <c r="AT7" i="3"/>
  <c r="AU7" i="3"/>
  <c r="AV7" i="3"/>
  <c r="AW7" i="3"/>
  <c r="AX7" i="3"/>
  <c r="AR8" i="3"/>
  <c r="AS8" i="3"/>
  <c r="AT8" i="3"/>
  <c r="AU8" i="3"/>
  <c r="AV8" i="3"/>
  <c r="AW8" i="3"/>
  <c r="AX8" i="3"/>
  <c r="AQ8" i="3"/>
  <c r="I10" i="7" l="1"/>
  <c r="J10" i="7"/>
  <c r="S10" i="7"/>
  <c r="M10" i="7"/>
  <c r="Q10" i="7"/>
  <c r="L10" i="7"/>
  <c r="O10" i="7"/>
  <c r="K10" i="7"/>
  <c r="R10" i="7"/>
  <c r="N10" i="7"/>
  <c r="P10" i="7"/>
  <c r="H10" i="7"/>
  <c r="AQ7" i="3"/>
  <c r="AR5" i="3" l="1"/>
  <c r="AS5" i="3"/>
  <c r="AT5" i="3"/>
  <c r="AU5" i="3"/>
  <c r="AV5" i="3"/>
  <c r="AW5" i="3"/>
  <c r="AX5" i="3"/>
  <c r="AY5" i="3"/>
  <c r="AZ5" i="3"/>
  <c r="BA5" i="3"/>
  <c r="BB5" i="3"/>
  <c r="BC5" i="3"/>
  <c r="BD5" i="3"/>
  <c r="BE5" i="3"/>
  <c r="BF5" i="3"/>
  <c r="BG5" i="3"/>
  <c r="BH5" i="3"/>
  <c r="AR6" i="3"/>
  <c r="AS6" i="3"/>
  <c r="AT6" i="3"/>
  <c r="AU6" i="3"/>
  <c r="AV6" i="3"/>
  <c r="AW6" i="3"/>
  <c r="AX6" i="3"/>
  <c r="AY6" i="3"/>
  <c r="AZ6" i="3"/>
  <c r="BA6" i="3"/>
  <c r="BB6" i="3"/>
  <c r="BC6" i="3"/>
  <c r="BD6" i="3"/>
  <c r="BE6" i="3"/>
  <c r="BF6" i="3"/>
  <c r="BG6" i="3"/>
  <c r="BH6" i="3"/>
  <c r="AQ6" i="3"/>
  <c r="AQ5" i="3"/>
  <c r="AZ17" i="6" l="1"/>
  <c r="AY17" i="6"/>
  <c r="AX17" i="6"/>
  <c r="AW17" i="6"/>
  <c r="AV17" i="6"/>
  <c r="AU17" i="6"/>
  <c r="AT17" i="6"/>
  <c r="AS17" i="6"/>
  <c r="AR17" i="6"/>
  <c r="AQ17" i="6"/>
  <c r="AP17" i="6"/>
  <c r="AO17" i="6"/>
  <c r="AN17" i="6"/>
  <c r="AM17" i="6"/>
  <c r="AL17" i="6"/>
  <c r="AK17" i="6"/>
  <c r="AJ17" i="6"/>
  <c r="AI17" i="6"/>
  <c r="AZ11" i="6"/>
  <c r="AY11" i="6"/>
  <c r="AX11" i="6"/>
  <c r="AW11" i="6"/>
  <c r="AV11" i="6"/>
  <c r="AU11" i="6"/>
  <c r="AT11" i="6"/>
  <c r="AS11" i="6"/>
  <c r="AR11" i="6"/>
  <c r="AQ11" i="6"/>
  <c r="AP11" i="6"/>
  <c r="AO11" i="6"/>
  <c r="AN11" i="6"/>
  <c r="AM11" i="6"/>
  <c r="AL11" i="6"/>
  <c r="AK11" i="6"/>
  <c r="AJ11" i="6"/>
  <c r="AI11" i="6"/>
  <c r="AZ10" i="6"/>
  <c r="AY10" i="6"/>
  <c r="AX10" i="6"/>
  <c r="AW10" i="6"/>
  <c r="AV10" i="6"/>
  <c r="AU10" i="6"/>
  <c r="AT10" i="6"/>
  <c r="AS10" i="6"/>
  <c r="AR10" i="6"/>
  <c r="AQ10" i="6"/>
  <c r="AP10" i="6"/>
  <c r="AO10" i="6"/>
  <c r="AN10" i="6"/>
  <c r="AM10" i="6"/>
  <c r="AL10" i="6"/>
  <c r="AK10" i="6"/>
  <c r="AJ10" i="6"/>
  <c r="AI10" i="6"/>
  <c r="AY24" i="4"/>
  <c r="AZ24" i="4"/>
  <c r="AV24" i="4"/>
  <c r="AW24" i="4"/>
  <c r="AX24" i="4"/>
  <c r="AS24" i="4"/>
  <c r="AT24" i="4"/>
  <c r="AU24" i="4"/>
  <c r="AP24" i="4"/>
  <c r="AQ24" i="4"/>
  <c r="AR24" i="4"/>
  <c r="AM24" i="4"/>
  <c r="AN24" i="4"/>
  <c r="AO24" i="4"/>
  <c r="AJ24" i="4"/>
  <c r="AK24" i="4"/>
  <c r="AL24" i="4"/>
  <c r="AI24" i="4"/>
  <c r="AI23" i="4"/>
  <c r="AS23" i="4"/>
  <c r="AT23" i="4"/>
  <c r="AU23" i="4"/>
  <c r="AV23" i="4"/>
  <c r="AW23" i="4"/>
  <c r="AX23" i="4"/>
  <c r="AY23" i="4"/>
  <c r="AZ23" i="4"/>
  <c r="AP23" i="4"/>
  <c r="AQ23" i="4"/>
  <c r="AR23" i="4"/>
  <c r="AM23" i="4"/>
  <c r="AN23" i="4"/>
  <c r="AO23" i="4"/>
  <c r="AJ23" i="4"/>
  <c r="AK23" i="4"/>
  <c r="AL23" i="4"/>
  <c r="AI22" i="4"/>
  <c r="AR12" i="4"/>
  <c r="AS12" i="4"/>
  <c r="AT12" i="4"/>
  <c r="AU12" i="4"/>
  <c r="AV12" i="4"/>
  <c r="AW12" i="4"/>
  <c r="AX12" i="4"/>
  <c r="AY12" i="4"/>
  <c r="AZ12" i="4"/>
  <c r="AR13" i="4"/>
  <c r="AS13" i="4"/>
  <c r="AT13" i="4"/>
  <c r="AU13" i="4"/>
  <c r="AV13" i="4"/>
  <c r="AW13" i="4"/>
  <c r="AX13" i="4"/>
  <c r="AY13" i="4"/>
  <c r="AZ13" i="4"/>
  <c r="AN12" i="4"/>
  <c r="AO12" i="4"/>
  <c r="AP12" i="4"/>
  <c r="AQ12" i="4"/>
  <c r="AN13" i="4"/>
  <c r="AO13" i="4"/>
  <c r="AP13" i="4"/>
  <c r="AQ13" i="4"/>
  <c r="AJ12" i="4"/>
  <c r="AK12" i="4"/>
  <c r="AL12" i="4"/>
  <c r="AM12" i="4"/>
  <c r="AJ13" i="4"/>
  <c r="AK13" i="4"/>
  <c r="AL13" i="4"/>
  <c r="AM13" i="4"/>
  <c r="AI12" i="4"/>
  <c r="AI13" i="4"/>
  <c r="AW19" i="4" l="1"/>
  <c r="AS19" i="4"/>
  <c r="AO19" i="4"/>
  <c r="AK19" i="4"/>
  <c r="AY21" i="4"/>
  <c r="AW21" i="4"/>
  <c r="AU21" i="4"/>
  <c r="AS21" i="4"/>
  <c r="AQ21" i="4"/>
  <c r="AO21" i="4"/>
  <c r="AM21" i="4"/>
  <c r="AK21" i="4"/>
  <c r="AI21" i="4"/>
  <c r="AZ21" i="4"/>
  <c r="AY19" i="4"/>
  <c r="AU19" i="4"/>
  <c r="AQ19" i="4"/>
  <c r="AM19" i="4"/>
  <c r="AI19" i="4"/>
  <c r="AZ19" i="4"/>
  <c r="AZ22" i="4"/>
  <c r="AZ18" i="4"/>
  <c r="AZ17" i="4"/>
  <c r="AZ16" i="4"/>
  <c r="AZ15" i="4"/>
  <c r="AZ14" i="4"/>
  <c r="AK11" i="4"/>
  <c r="AY20" i="4" l="1"/>
  <c r="AJ20" i="4"/>
  <c r="AL20" i="4"/>
  <c r="AN20" i="4"/>
  <c r="AP20" i="4"/>
  <c r="AR20" i="4"/>
  <c r="AT20" i="4"/>
  <c r="AV20" i="4"/>
  <c r="AX20" i="4"/>
  <c r="AZ20" i="4"/>
  <c r="AJ19" i="4"/>
  <c r="AL19" i="4"/>
  <c r="AN19" i="4"/>
  <c r="AP19" i="4"/>
  <c r="AR19" i="4"/>
  <c r="AT19" i="4"/>
  <c r="AV19" i="4"/>
  <c r="AX19" i="4"/>
  <c r="AI20" i="4"/>
  <c r="AK20" i="4"/>
  <c r="AM20" i="4"/>
  <c r="AO20" i="4"/>
  <c r="AQ20" i="4"/>
  <c r="AS20" i="4"/>
  <c r="AU20" i="4"/>
  <c r="AW20" i="4"/>
  <c r="AJ21" i="4"/>
  <c r="AL21" i="4"/>
  <c r="AN21" i="4"/>
  <c r="AP21" i="4"/>
  <c r="AR21" i="4"/>
  <c r="AT21" i="4"/>
  <c r="AV21" i="4"/>
  <c r="AX21" i="4"/>
  <c r="AK22" i="4"/>
  <c r="AO22" i="4"/>
  <c r="AS22" i="4"/>
  <c r="AW22" i="4"/>
  <c r="AM22" i="4"/>
  <c r="AQ22" i="4"/>
  <c r="AU22" i="4"/>
  <c r="AY22" i="4"/>
  <c r="AJ22" i="4"/>
  <c r="AL22" i="4"/>
  <c r="AN22" i="4"/>
  <c r="AP22" i="4"/>
  <c r="AR22" i="4"/>
  <c r="AT22" i="4"/>
  <c r="AV22" i="4"/>
  <c r="AX22" i="4"/>
  <c r="AZ9" i="4"/>
  <c r="AY9" i="4"/>
  <c r="AU9" i="4"/>
  <c r="AQ9" i="4"/>
  <c r="AM9" i="4"/>
  <c r="AI9" i="4"/>
  <c r="AO9" i="4"/>
  <c r="AW9" i="4"/>
  <c r="AK9" i="4"/>
  <c r="AS9" i="4"/>
  <c r="AZ11" i="4"/>
  <c r="AY11" i="4"/>
  <c r="AU11" i="4"/>
  <c r="AQ11" i="4"/>
  <c r="AM11" i="4"/>
  <c r="AI11" i="4"/>
  <c r="AW11" i="4"/>
  <c r="AS11" i="4"/>
  <c r="AO11" i="4"/>
  <c r="AK14" i="4"/>
  <c r="AO14" i="4"/>
  <c r="AS14" i="4"/>
  <c r="AW14" i="4"/>
  <c r="AK15" i="4"/>
  <c r="AO15" i="4"/>
  <c r="AS15" i="4"/>
  <c r="AW15" i="4"/>
  <c r="AK16" i="4"/>
  <c r="AO16" i="4"/>
  <c r="AS16" i="4"/>
  <c r="AW16" i="4"/>
  <c r="AK17" i="4"/>
  <c r="AO17" i="4"/>
  <c r="AS17" i="4"/>
  <c r="AW17" i="4"/>
  <c r="AK18" i="4"/>
  <c r="AO18" i="4"/>
  <c r="AS18" i="4"/>
  <c r="AW18" i="4"/>
  <c r="AI14" i="4"/>
  <c r="AM14" i="4"/>
  <c r="AQ14" i="4"/>
  <c r="AU14" i="4"/>
  <c r="AY14" i="4"/>
  <c r="AI15" i="4"/>
  <c r="AM15" i="4"/>
  <c r="AQ15" i="4"/>
  <c r="AU15" i="4"/>
  <c r="AY15" i="4"/>
  <c r="AI16" i="4"/>
  <c r="AM16" i="4"/>
  <c r="AQ16" i="4"/>
  <c r="AU16" i="4"/>
  <c r="AY16" i="4"/>
  <c r="AI17" i="4"/>
  <c r="AM17" i="4"/>
  <c r="AQ17" i="4"/>
  <c r="AU17" i="4"/>
  <c r="AY17" i="4"/>
  <c r="AI18" i="4"/>
  <c r="AM18" i="4"/>
  <c r="AQ18" i="4"/>
  <c r="AU18" i="4"/>
  <c r="AY18" i="4"/>
  <c r="AJ18" i="4"/>
  <c r="AL18" i="4"/>
  <c r="AN18" i="4"/>
  <c r="AP18" i="4"/>
  <c r="AR18" i="4"/>
  <c r="AT18" i="4"/>
  <c r="AV18" i="4"/>
  <c r="AX18" i="4"/>
  <c r="AJ17" i="4"/>
  <c r="AL17" i="4"/>
  <c r="AN17" i="4"/>
  <c r="AP17" i="4"/>
  <c r="AR17" i="4"/>
  <c r="AT17" i="4"/>
  <c r="AV17" i="4"/>
  <c r="AX17" i="4"/>
  <c r="AJ16" i="4"/>
  <c r="AL16" i="4"/>
  <c r="AN16" i="4"/>
  <c r="AP16" i="4"/>
  <c r="AR16" i="4"/>
  <c r="AT16" i="4"/>
  <c r="AV16" i="4"/>
  <c r="AX16" i="4"/>
  <c r="AJ15" i="4"/>
  <c r="AL15" i="4"/>
  <c r="AN15" i="4"/>
  <c r="AP15" i="4"/>
  <c r="AR15" i="4"/>
  <c r="AT15" i="4"/>
  <c r="AV15" i="4"/>
  <c r="AX15" i="4"/>
  <c r="AJ14" i="4"/>
  <c r="AL14" i="4"/>
  <c r="AN14" i="4"/>
  <c r="AP14" i="4"/>
  <c r="AR14" i="4"/>
  <c r="AT14" i="4"/>
  <c r="AV14" i="4"/>
  <c r="AX14" i="4"/>
  <c r="AJ11" i="4"/>
  <c r="AL11" i="4"/>
  <c r="AN11" i="4"/>
  <c r="AP11" i="4"/>
  <c r="AR11" i="4"/>
  <c r="AT11" i="4"/>
  <c r="AV11" i="4"/>
  <c r="AX11" i="4"/>
  <c r="AJ9" i="4"/>
  <c r="AL9" i="4"/>
  <c r="AN9" i="4"/>
  <c r="AP9" i="4"/>
  <c r="AR9" i="4"/>
  <c r="AT9" i="4"/>
  <c r="AV9" i="4"/>
  <c r="AX9" i="4"/>
  <c r="AJ12" i="5"/>
  <c r="AK12" i="5"/>
  <c r="AL12" i="5"/>
  <c r="AM12" i="5"/>
  <c r="AN12" i="5"/>
  <c r="AO12" i="5"/>
  <c r="AP12" i="5"/>
  <c r="AQ12" i="5"/>
  <c r="AR12" i="5"/>
  <c r="AS12" i="5"/>
  <c r="AT12" i="5"/>
  <c r="AU12" i="5"/>
  <c r="AV12" i="5"/>
  <c r="AW12" i="5"/>
  <c r="AX12" i="5"/>
  <c r="AY12" i="5"/>
  <c r="AZ12" i="5"/>
  <c r="AI12" i="5"/>
  <c r="AQ11" i="5"/>
  <c r="AR11" i="5"/>
  <c r="AS11" i="5"/>
  <c r="AT11" i="5"/>
  <c r="AU11" i="5"/>
  <c r="AV11" i="5"/>
  <c r="AW11" i="5"/>
  <c r="AX11" i="5"/>
  <c r="AY11" i="5"/>
  <c r="AZ11" i="5"/>
  <c r="AJ11" i="5"/>
  <c r="AK11" i="5"/>
  <c r="AL11" i="5"/>
  <c r="AM11" i="5"/>
  <c r="AN11" i="5"/>
  <c r="AO11" i="5"/>
  <c r="AP11" i="5"/>
  <c r="AI11" i="5"/>
  <c r="AM10" i="5" l="1"/>
  <c r="AZ9" i="5"/>
  <c r="AZ8" i="5"/>
  <c r="AZ7" i="5"/>
  <c r="AZ6" i="5"/>
  <c r="AI10" i="5" l="1"/>
  <c r="AK10" i="5"/>
  <c r="AZ10" i="5"/>
  <c r="AX10" i="5"/>
  <c r="AV10" i="5"/>
  <c r="AT10" i="5"/>
  <c r="AR10" i="5"/>
  <c r="AP10" i="5"/>
  <c r="AN10" i="5"/>
  <c r="AJ10" i="5"/>
  <c r="AL10" i="5"/>
  <c r="AY10" i="5"/>
  <c r="AW10" i="5"/>
  <c r="AU10" i="5"/>
  <c r="AS10" i="5"/>
  <c r="AQ10" i="5"/>
  <c r="AO10" i="5"/>
  <c r="AI9" i="5"/>
  <c r="AK9" i="5"/>
  <c r="AM9" i="5"/>
  <c r="AO9" i="5"/>
  <c r="AQ9" i="5"/>
  <c r="AS9" i="5"/>
  <c r="AU9" i="5"/>
  <c r="AW9" i="5"/>
  <c r="AY9" i="5"/>
  <c r="AJ9" i="5"/>
  <c r="AL9" i="5"/>
  <c r="AN9" i="5"/>
  <c r="AP9" i="5"/>
  <c r="AR9" i="5"/>
  <c r="AT9" i="5"/>
  <c r="AV9" i="5"/>
  <c r="AX9" i="5"/>
  <c r="AI8" i="5"/>
  <c r="AK8" i="5"/>
  <c r="AM8" i="5"/>
  <c r="AO8" i="5"/>
  <c r="AQ8" i="5"/>
  <c r="AS8" i="5"/>
  <c r="AU8" i="5"/>
  <c r="AW8" i="5"/>
  <c r="AY8" i="5"/>
  <c r="AJ8" i="5"/>
  <c r="AL8" i="5"/>
  <c r="AN8" i="5"/>
  <c r="AP8" i="5"/>
  <c r="AR8" i="5"/>
  <c r="AT8" i="5"/>
  <c r="AV8" i="5"/>
  <c r="AX8" i="5"/>
  <c r="AI6" i="5"/>
  <c r="AK6" i="5"/>
  <c r="AM6" i="5"/>
  <c r="AO6" i="5"/>
  <c r="AQ6" i="5"/>
  <c r="AS6" i="5"/>
  <c r="AU6" i="5"/>
  <c r="AW6" i="5"/>
  <c r="AY6" i="5"/>
  <c r="AI7" i="5"/>
  <c r="AK7" i="5"/>
  <c r="AM7" i="5"/>
  <c r="AO7" i="5"/>
  <c r="AQ7" i="5"/>
  <c r="AS7" i="5"/>
  <c r="AU7" i="5"/>
  <c r="AW7" i="5"/>
  <c r="AY7" i="5"/>
  <c r="AJ6" i="5"/>
  <c r="AL6" i="5"/>
  <c r="AN6" i="5"/>
  <c r="AP6" i="5"/>
  <c r="AR6" i="5"/>
  <c r="AT6" i="5"/>
  <c r="AV6" i="5"/>
  <c r="AX6" i="5"/>
  <c r="AJ7" i="5"/>
  <c r="AL7" i="5"/>
  <c r="AN7" i="5"/>
  <c r="AP7" i="5"/>
  <c r="AR7" i="5"/>
  <c r="AT7" i="5"/>
  <c r="AV7" i="5"/>
  <c r="AX7" i="5"/>
  <c r="M14" i="7"/>
  <c r="H14" i="7"/>
  <c r="C14" i="7"/>
  <c r="G14" i="7"/>
  <c r="F14" i="7"/>
  <c r="R14" i="7"/>
  <c r="J14" i="7"/>
  <c r="O14" i="7"/>
  <c r="Q14" i="7"/>
  <c r="D14" i="7"/>
  <c r="L14" i="7"/>
  <c r="K14" i="7"/>
  <c r="B14" i="7"/>
  <c r="I14" i="7"/>
  <c r="N14" i="7"/>
  <c r="S14" i="7"/>
  <c r="E14" i="7"/>
  <c r="P14" i="7"/>
  <c r="AZ21" i="6" l="1"/>
  <c r="AY21" i="6"/>
  <c r="AX21" i="6"/>
  <c r="AW21" i="6"/>
  <c r="AV21" i="6"/>
  <c r="AU21" i="6"/>
  <c r="AT21" i="6"/>
  <c r="AS21" i="6"/>
  <c r="AR21" i="6"/>
  <c r="AQ21" i="6"/>
  <c r="AP21" i="6"/>
  <c r="AO21" i="6"/>
  <c r="AN21" i="6"/>
  <c r="AM21" i="6"/>
  <c r="AL21" i="6"/>
  <c r="AK21" i="6"/>
  <c r="AJ21" i="6"/>
  <c r="AI21" i="6"/>
  <c r="AZ20" i="6"/>
  <c r="AY20" i="6"/>
  <c r="AX20" i="6"/>
  <c r="AW20" i="6"/>
  <c r="AV20" i="6"/>
  <c r="AU20" i="6"/>
  <c r="AT20" i="6"/>
  <c r="AS20" i="6"/>
  <c r="AR20" i="6"/>
  <c r="AQ20" i="6"/>
  <c r="AP20" i="6"/>
  <c r="AO20" i="6"/>
  <c r="AN20" i="6"/>
  <c r="AM20" i="6"/>
  <c r="AL20" i="6"/>
  <c r="AK20" i="6"/>
  <c r="AJ20" i="6"/>
  <c r="AI20" i="6"/>
  <c r="P17" i="7" l="1"/>
  <c r="AI27" i="4"/>
  <c r="AI6" i="4"/>
  <c r="AZ5" i="4"/>
  <c r="AY5" i="4"/>
  <c r="AX5" i="4"/>
  <c r="AW5" i="4"/>
  <c r="AV5" i="4"/>
  <c r="AU5" i="4"/>
  <c r="AT5" i="4"/>
  <c r="AS5" i="4"/>
  <c r="AR5" i="4"/>
  <c r="AQ5" i="4"/>
  <c r="AP5" i="4"/>
  <c r="AO5" i="4"/>
  <c r="AN5" i="4"/>
  <c r="AM5" i="4"/>
  <c r="AL5" i="4"/>
  <c r="AK5" i="4"/>
  <c r="AJ5" i="4"/>
  <c r="AI5" i="4"/>
  <c r="AJ26" i="4"/>
  <c r="AK26" i="4"/>
  <c r="AL26" i="4"/>
  <c r="AM26" i="4"/>
  <c r="AN26" i="4"/>
  <c r="AO26" i="4"/>
  <c r="AP26" i="4"/>
  <c r="AQ26" i="4"/>
  <c r="AR26" i="4"/>
  <c r="AS26" i="4"/>
  <c r="AT26" i="4"/>
  <c r="AU26" i="4"/>
  <c r="AV26" i="4"/>
  <c r="AW26" i="4"/>
  <c r="AX26" i="4"/>
  <c r="AY26" i="4"/>
  <c r="AZ26" i="4"/>
  <c r="AI26" i="4"/>
  <c r="AJ25" i="4"/>
  <c r="AK25" i="4"/>
  <c r="AL25" i="4"/>
  <c r="AM25" i="4"/>
  <c r="AN25" i="4"/>
  <c r="AO25" i="4"/>
  <c r="AP25" i="4"/>
  <c r="AQ25" i="4"/>
  <c r="AR25" i="4"/>
  <c r="AS25" i="4"/>
  <c r="AT25" i="4"/>
  <c r="AU25" i="4"/>
  <c r="AV25" i="4"/>
  <c r="AW25" i="4"/>
  <c r="AX25" i="4"/>
  <c r="AY25" i="4"/>
  <c r="AZ25" i="4"/>
  <c r="AI25" i="4"/>
  <c r="AY18" i="6" l="1"/>
  <c r="AW18" i="6"/>
  <c r="AU18" i="6"/>
  <c r="AS18" i="6"/>
  <c r="AQ18" i="6"/>
  <c r="AO18" i="6"/>
  <c r="AM18" i="6"/>
  <c r="AK18" i="6"/>
  <c r="AI18" i="6"/>
  <c r="AZ18" i="6"/>
  <c r="AY16" i="6"/>
  <c r="AW16" i="6"/>
  <c r="AU16" i="6"/>
  <c r="AS16" i="6"/>
  <c r="AQ16" i="6"/>
  <c r="AO16" i="6"/>
  <c r="AM16" i="6"/>
  <c r="AK16" i="6"/>
  <c r="AI16" i="6"/>
  <c r="AZ16" i="6"/>
  <c r="AZ6" i="6"/>
  <c r="AY6" i="6"/>
  <c r="AX6" i="6"/>
  <c r="AW6" i="6"/>
  <c r="AV6" i="6"/>
  <c r="AU6" i="6"/>
  <c r="AT6" i="6"/>
  <c r="AS6" i="6"/>
  <c r="AR6" i="6"/>
  <c r="AQ6" i="6"/>
  <c r="AP6" i="6"/>
  <c r="AO6" i="6"/>
  <c r="AN6" i="6"/>
  <c r="AM6" i="6"/>
  <c r="AL6" i="6"/>
  <c r="AK6" i="6"/>
  <c r="AJ6" i="6"/>
  <c r="AI6" i="6"/>
  <c r="AJ18" i="6" l="1"/>
  <c r="AL18" i="6"/>
  <c r="AN18" i="6"/>
  <c r="AP18" i="6"/>
  <c r="AR18" i="6"/>
  <c r="AT18" i="6"/>
  <c r="AV18" i="6"/>
  <c r="AX18" i="6"/>
  <c r="AJ16" i="6"/>
  <c r="AL16" i="6"/>
  <c r="AN16" i="6"/>
  <c r="AP16" i="6"/>
  <c r="AR16" i="6"/>
  <c r="AT16" i="6"/>
  <c r="AV16" i="6"/>
  <c r="AX16" i="6"/>
  <c r="E17" i="7"/>
  <c r="S17" i="7"/>
  <c r="N17" i="7"/>
  <c r="I17" i="7"/>
  <c r="B17" i="7"/>
  <c r="K17" i="7"/>
  <c r="L17" i="7"/>
  <c r="D17" i="7"/>
  <c r="Q17" i="7"/>
  <c r="O17" i="7"/>
  <c r="J17" i="7"/>
  <c r="R17" i="7"/>
  <c r="F17" i="7"/>
  <c r="G17" i="7"/>
  <c r="C17" i="7"/>
  <c r="H17" i="7"/>
  <c r="M17" i="7"/>
  <c r="B11" i="7"/>
  <c r="AZ23" i="6"/>
  <c r="AY23" i="6"/>
  <c r="AX23" i="6"/>
  <c r="AW23" i="6"/>
  <c r="AV23" i="6"/>
  <c r="AU23" i="6"/>
  <c r="AT23" i="6"/>
  <c r="AS23" i="6"/>
  <c r="AR23" i="6"/>
  <c r="AQ23" i="6"/>
  <c r="AP23" i="6"/>
  <c r="AO23" i="6"/>
  <c r="AN23" i="6"/>
  <c r="AM23" i="6"/>
  <c r="AL23" i="6"/>
  <c r="AK23" i="6"/>
  <c r="AJ23" i="6"/>
  <c r="AI23" i="6"/>
  <c r="AZ22" i="6"/>
  <c r="AY22" i="6"/>
  <c r="AX22" i="6"/>
  <c r="AW22" i="6"/>
  <c r="AV22" i="6"/>
  <c r="AU22" i="6"/>
  <c r="AT22" i="6"/>
  <c r="AS22" i="6"/>
  <c r="AR22" i="6"/>
  <c r="AQ22" i="6"/>
  <c r="AP22" i="6"/>
  <c r="AO22" i="6"/>
  <c r="AN22" i="6"/>
  <c r="AM22" i="6"/>
  <c r="AL22" i="6"/>
  <c r="AK22" i="6"/>
  <c r="AJ22" i="6"/>
  <c r="AI22" i="6"/>
  <c r="AZ19" i="6"/>
  <c r="AY19" i="6"/>
  <c r="AX19" i="6"/>
  <c r="AW19" i="6"/>
  <c r="AV19" i="6"/>
  <c r="AU19" i="6"/>
  <c r="AT19" i="6"/>
  <c r="AS19" i="6"/>
  <c r="AR19" i="6"/>
  <c r="AQ19" i="6"/>
  <c r="AP19" i="6"/>
  <c r="AO19" i="6"/>
  <c r="AN19" i="6"/>
  <c r="AM19" i="6"/>
  <c r="AL19" i="6"/>
  <c r="AK19" i="6"/>
  <c r="AJ19" i="6"/>
  <c r="AI19" i="6"/>
  <c r="AP15" i="6"/>
  <c r="AL15" i="6"/>
  <c r="AT15" i="6"/>
  <c r="AZ14" i="6"/>
  <c r="AY14" i="6"/>
  <c r="AX14" i="6"/>
  <c r="AW14" i="6"/>
  <c r="AV14" i="6"/>
  <c r="AU14" i="6"/>
  <c r="AT14" i="6"/>
  <c r="AS14" i="6"/>
  <c r="AR14" i="6"/>
  <c r="AQ14" i="6"/>
  <c r="AP14" i="6"/>
  <c r="AO14" i="6"/>
  <c r="AN14" i="6"/>
  <c r="AM14" i="6"/>
  <c r="AL14" i="6"/>
  <c r="AK14" i="6"/>
  <c r="AJ14" i="6"/>
  <c r="AI14" i="6"/>
  <c r="AZ13" i="6"/>
  <c r="AY13" i="6"/>
  <c r="AX13" i="6"/>
  <c r="AW13" i="6"/>
  <c r="AV13" i="6"/>
  <c r="AU13" i="6"/>
  <c r="AT13" i="6"/>
  <c r="AS13" i="6"/>
  <c r="AR13" i="6"/>
  <c r="AQ13" i="6"/>
  <c r="AP13" i="6"/>
  <c r="AO13" i="6"/>
  <c r="AN13" i="6"/>
  <c r="AM13" i="6"/>
  <c r="AL13" i="6"/>
  <c r="AK13" i="6"/>
  <c r="AJ13" i="6"/>
  <c r="AI13" i="6"/>
  <c r="AZ12" i="6"/>
  <c r="AY12" i="6"/>
  <c r="AX12" i="6"/>
  <c r="AW12" i="6"/>
  <c r="AV12" i="6"/>
  <c r="AU12" i="6"/>
  <c r="AT12" i="6"/>
  <c r="AS12" i="6"/>
  <c r="AR12" i="6"/>
  <c r="AQ12" i="6"/>
  <c r="AP12" i="6"/>
  <c r="AO12" i="6"/>
  <c r="AN12" i="6"/>
  <c r="AM12" i="6"/>
  <c r="AL12" i="6"/>
  <c r="AK12" i="6"/>
  <c r="AJ12" i="6"/>
  <c r="AI12" i="6"/>
  <c r="AZ9" i="6"/>
  <c r="AY9" i="6"/>
  <c r="AX9" i="6"/>
  <c r="AW9" i="6"/>
  <c r="AV9" i="6"/>
  <c r="AU9" i="6"/>
  <c r="AT9" i="6"/>
  <c r="AS9" i="6"/>
  <c r="AR9" i="6"/>
  <c r="AQ9" i="6"/>
  <c r="AP9" i="6"/>
  <c r="AO9" i="6"/>
  <c r="AN9" i="6"/>
  <c r="AM9" i="6"/>
  <c r="AL9" i="6"/>
  <c r="AK9" i="6"/>
  <c r="AJ9" i="6"/>
  <c r="AI9" i="6"/>
  <c r="AZ8" i="6"/>
  <c r="AY8" i="6"/>
  <c r="AX8" i="6"/>
  <c r="AW8" i="6"/>
  <c r="AV8" i="6"/>
  <c r="AU8" i="6"/>
  <c r="AT8" i="6"/>
  <c r="AS8" i="6"/>
  <c r="AR8" i="6"/>
  <c r="AQ8" i="6"/>
  <c r="AP8" i="6"/>
  <c r="AO8" i="6"/>
  <c r="AN8" i="6"/>
  <c r="AM8" i="6"/>
  <c r="AL8" i="6"/>
  <c r="AK8" i="6"/>
  <c r="AJ8" i="6"/>
  <c r="AI8" i="6"/>
  <c r="AZ7" i="6"/>
  <c r="AY7" i="6"/>
  <c r="AX7" i="6"/>
  <c r="AW7" i="6"/>
  <c r="AV7" i="6"/>
  <c r="AU7" i="6"/>
  <c r="AT7" i="6"/>
  <c r="AS7" i="6"/>
  <c r="AR7" i="6"/>
  <c r="AQ7" i="6"/>
  <c r="AP7" i="6"/>
  <c r="AO7" i="6"/>
  <c r="AN7" i="6"/>
  <c r="AM7" i="6"/>
  <c r="AL7" i="6"/>
  <c r="AK7" i="6"/>
  <c r="AJ7" i="6"/>
  <c r="AI7" i="6"/>
  <c r="AZ5" i="6"/>
  <c r="AY5" i="6"/>
  <c r="AX5" i="6"/>
  <c r="AW5" i="6"/>
  <c r="AV5" i="6"/>
  <c r="AU5" i="6"/>
  <c r="AT5" i="6"/>
  <c r="AS5" i="6"/>
  <c r="AR5" i="6"/>
  <c r="AQ5" i="6"/>
  <c r="AP5" i="6"/>
  <c r="AO5" i="6"/>
  <c r="AN5" i="6"/>
  <c r="AM5" i="6"/>
  <c r="AL5" i="6"/>
  <c r="AK5" i="6"/>
  <c r="AJ5" i="6"/>
  <c r="AI5" i="6"/>
  <c r="AZ5" i="5"/>
  <c r="AZ13" i="5" s="1"/>
  <c r="E7" i="7" s="1"/>
  <c r="AY5" i="5"/>
  <c r="AX5" i="5"/>
  <c r="AX13" i="5" s="1"/>
  <c r="N7" i="7" s="1"/>
  <c r="AW5" i="5"/>
  <c r="AW13" i="5" s="1"/>
  <c r="I7" i="7" s="1"/>
  <c r="AV5" i="5"/>
  <c r="AV13" i="5" s="1"/>
  <c r="B7" i="7" s="1"/>
  <c r="AU5" i="5"/>
  <c r="AT5" i="5"/>
  <c r="AT13" i="5" s="1"/>
  <c r="L7" i="7" s="1"/>
  <c r="AS5" i="5"/>
  <c r="AS13" i="5" s="1"/>
  <c r="D7" i="7" s="1"/>
  <c r="AR5" i="5"/>
  <c r="AR13" i="5" s="1"/>
  <c r="Q7" i="7" s="1"/>
  <c r="AQ5" i="5"/>
  <c r="AP5" i="5"/>
  <c r="AP13" i="5" s="1"/>
  <c r="J7" i="7" s="1"/>
  <c r="AO5" i="5"/>
  <c r="AN5" i="5"/>
  <c r="AN13" i="5" s="1"/>
  <c r="F7" i="7" s="1"/>
  <c r="AM5" i="5"/>
  <c r="AL5" i="5"/>
  <c r="AL13" i="5" s="1"/>
  <c r="C7" i="7" s="1"/>
  <c r="AK5" i="5"/>
  <c r="AK13" i="5" s="1"/>
  <c r="H7" i="7" s="1"/>
  <c r="AJ5" i="5"/>
  <c r="AJ13" i="5" s="1"/>
  <c r="M7" i="7" s="1"/>
  <c r="AI5" i="5"/>
  <c r="AZ27" i="4"/>
  <c r="AY27" i="4"/>
  <c r="AX27" i="4"/>
  <c r="AW27" i="4"/>
  <c r="AV27" i="4"/>
  <c r="AU27" i="4"/>
  <c r="AT27" i="4"/>
  <c r="AS27" i="4"/>
  <c r="AR27" i="4"/>
  <c r="AQ27" i="4"/>
  <c r="AP27" i="4"/>
  <c r="AO27" i="4"/>
  <c r="AN27" i="4"/>
  <c r="AM27" i="4"/>
  <c r="AL27" i="4"/>
  <c r="AK27" i="4"/>
  <c r="AJ27" i="4"/>
  <c r="AJ7" i="4"/>
  <c r="AW7" i="4"/>
  <c r="AZ6" i="4"/>
  <c r="AY6" i="4"/>
  <c r="AX6" i="4"/>
  <c r="AW6" i="4"/>
  <c r="AV6" i="4"/>
  <c r="AU6" i="4"/>
  <c r="AT6" i="4"/>
  <c r="AS6" i="4"/>
  <c r="AR6" i="4"/>
  <c r="AQ6" i="4"/>
  <c r="AP6" i="4"/>
  <c r="AO6" i="4"/>
  <c r="AN6" i="4"/>
  <c r="AM6" i="4"/>
  <c r="AL6" i="4"/>
  <c r="AK6" i="4"/>
  <c r="AJ6" i="4"/>
  <c r="BD9" i="3"/>
  <c r="B5" i="7" s="1"/>
  <c r="AZ9" i="3"/>
  <c r="Q5" i="7" s="1"/>
  <c r="AV9" i="3"/>
  <c r="F5" i="7" s="1"/>
  <c r="AR9" i="3"/>
  <c r="M5" i="7" s="1"/>
  <c r="BH9" i="3"/>
  <c r="E5" i="7" s="1"/>
  <c r="BA9" i="3"/>
  <c r="D5" i="7" s="1"/>
  <c r="AW9" i="3"/>
  <c r="R5" i="7" s="1"/>
  <c r="AS9" i="3"/>
  <c r="H5" i="7" s="1"/>
  <c r="AR7" i="4" l="1"/>
  <c r="AN7" i="4"/>
  <c r="AX10" i="4"/>
  <c r="AI10" i="4"/>
  <c r="AQ10" i="4"/>
  <c r="AY10" i="4"/>
  <c r="AZ7" i="4"/>
  <c r="AI7" i="4"/>
  <c r="AK7" i="4"/>
  <c r="AO7" i="4"/>
  <c r="AS7" i="4"/>
  <c r="AT8" i="4"/>
  <c r="AI8" i="4"/>
  <c r="AM10" i="4"/>
  <c r="AU10" i="4"/>
  <c r="BE9" i="3"/>
  <c r="I5" i="7" s="1"/>
  <c r="AI13" i="5"/>
  <c r="P7" i="7" s="1"/>
  <c r="AM13" i="5"/>
  <c r="G7" i="7" s="1"/>
  <c r="AQ13" i="5"/>
  <c r="O7" i="7" s="1"/>
  <c r="AU13" i="5"/>
  <c r="K7" i="7" s="1"/>
  <c r="AY13" i="5"/>
  <c r="S7" i="7" s="1"/>
  <c r="AT24" i="6"/>
  <c r="L8" i="7" s="1"/>
  <c r="AP24" i="6"/>
  <c r="J8" i="7" s="1"/>
  <c r="AL24" i="6"/>
  <c r="C8" i="7" s="1"/>
  <c r="AO13" i="5"/>
  <c r="R7" i="7" s="1"/>
  <c r="AT9" i="3"/>
  <c r="C5" i="7" s="1"/>
  <c r="AX9" i="3"/>
  <c r="J5" i="7" s="1"/>
  <c r="BB9" i="3"/>
  <c r="L5" i="7" s="1"/>
  <c r="BF9" i="3"/>
  <c r="N5" i="7" s="1"/>
  <c r="AP8" i="4"/>
  <c r="AX8" i="4"/>
  <c r="AL8" i="4"/>
  <c r="AQ9" i="3"/>
  <c r="P5" i="7" s="1"/>
  <c r="AU9" i="3"/>
  <c r="G5" i="7" s="1"/>
  <c r="AY9" i="3"/>
  <c r="O5" i="7" s="1"/>
  <c r="BC9" i="3"/>
  <c r="K5" i="7" s="1"/>
  <c r="BG9" i="3"/>
  <c r="S5" i="7" s="1"/>
  <c r="AW15" i="6"/>
  <c r="AW24" i="6" s="1"/>
  <c r="I8" i="7" s="1"/>
  <c r="AS15" i="6"/>
  <c r="AS24" i="6" s="1"/>
  <c r="D8" i="7" s="1"/>
  <c r="AO15" i="6"/>
  <c r="AO24" i="6" s="1"/>
  <c r="R8" i="7" s="1"/>
  <c r="AK15" i="6"/>
  <c r="AK24" i="6" s="1"/>
  <c r="H8" i="7" s="1"/>
  <c r="AZ15" i="6"/>
  <c r="AZ24" i="6" s="1"/>
  <c r="E8" i="7" s="1"/>
  <c r="AV15" i="6"/>
  <c r="AV24" i="6" s="1"/>
  <c r="B8" i="7" s="1"/>
  <c r="AR15" i="6"/>
  <c r="AR24" i="6" s="1"/>
  <c r="Q8" i="7" s="1"/>
  <c r="AN15" i="6"/>
  <c r="AN24" i="6" s="1"/>
  <c r="F8" i="7" s="1"/>
  <c r="AJ15" i="6"/>
  <c r="AJ24" i="6" s="1"/>
  <c r="M8" i="7" s="1"/>
  <c r="AY15" i="6"/>
  <c r="AY24" i="6" s="1"/>
  <c r="S8" i="7" s="1"/>
  <c r="AU15" i="6"/>
  <c r="AU24" i="6" s="1"/>
  <c r="K8" i="7" s="1"/>
  <c r="AQ15" i="6"/>
  <c r="AQ24" i="6" s="1"/>
  <c r="O8" i="7" s="1"/>
  <c r="AM15" i="6"/>
  <c r="AM24" i="6" s="1"/>
  <c r="G8" i="7" s="1"/>
  <c r="AI15" i="6"/>
  <c r="AI24" i="6" s="1"/>
  <c r="P8" i="7" s="1"/>
  <c r="AX15" i="6"/>
  <c r="AX24" i="6" s="1"/>
  <c r="N8" i="7" s="1"/>
  <c r="AW8" i="4"/>
  <c r="AS8" i="4"/>
  <c r="AO8" i="4"/>
  <c r="AK8" i="4"/>
  <c r="AZ8" i="4"/>
  <c r="AV8" i="4"/>
  <c r="AR8" i="4"/>
  <c r="AN8" i="4"/>
  <c r="AJ8" i="4"/>
  <c r="AY8" i="4"/>
  <c r="AU8" i="4"/>
  <c r="AQ8" i="4"/>
  <c r="AM8" i="4"/>
  <c r="AT7" i="4"/>
  <c r="AX7" i="4"/>
  <c r="AJ10" i="4"/>
  <c r="AN10" i="4"/>
  <c r="AR10" i="4"/>
  <c r="AV10" i="4"/>
  <c r="AZ10" i="4"/>
  <c r="AL7" i="4"/>
  <c r="AP7" i="4"/>
  <c r="AM7" i="4"/>
  <c r="AQ7" i="4"/>
  <c r="AU7" i="4"/>
  <c r="AY7" i="4"/>
  <c r="AK10" i="4"/>
  <c r="AO10" i="4"/>
  <c r="AS10" i="4"/>
  <c r="AW10" i="4"/>
  <c r="AV7" i="4"/>
  <c r="AL10" i="4"/>
  <c r="AP10" i="4"/>
  <c r="AT10" i="4"/>
  <c r="AT28" i="4" l="1"/>
  <c r="L6" i="7" s="1"/>
  <c r="AL28" i="4"/>
  <c r="C6" i="7" s="1"/>
  <c r="C10" i="7" s="1"/>
  <c r="C12" i="7" s="1"/>
  <c r="C18" i="7" s="1"/>
  <c r="AQ28" i="4"/>
  <c r="O6" i="7" s="1"/>
  <c r="AN28" i="4"/>
  <c r="F6" i="7" s="1"/>
  <c r="F10" i="7" s="1"/>
  <c r="F12" i="7" s="1"/>
  <c r="F18" i="7" s="1"/>
  <c r="AK28" i="4"/>
  <c r="H6" i="7" s="1"/>
  <c r="H12" i="7" s="1"/>
  <c r="H18" i="7" s="1"/>
  <c r="AU28" i="4"/>
  <c r="K6" i="7" s="1"/>
  <c r="K12" i="7" s="1"/>
  <c r="K18" i="7" s="1"/>
  <c r="AR28" i="4"/>
  <c r="Q6" i="7" s="1"/>
  <c r="Q12" i="7" s="1"/>
  <c r="Q18" i="7" s="1"/>
  <c r="AO28" i="4"/>
  <c r="R6" i="7" s="1"/>
  <c r="R12" i="7" s="1"/>
  <c r="R18" i="7" s="1"/>
  <c r="L12" i="7"/>
  <c r="L18" i="7" s="1"/>
  <c r="AX28" i="4"/>
  <c r="N6" i="7" s="1"/>
  <c r="N12" i="7" s="1"/>
  <c r="N18" i="7" s="1"/>
  <c r="O12" i="7"/>
  <c r="O18" i="7" s="1"/>
  <c r="AM28" i="4"/>
  <c r="G6" i="7" s="1"/>
  <c r="G10" i="7" s="1"/>
  <c r="G12" i="7" s="1"/>
  <c r="G18" i="7" s="1"/>
  <c r="AY28" i="4"/>
  <c r="S6" i="7" s="1"/>
  <c r="S12" i="7" s="1"/>
  <c r="S18" i="7" s="1"/>
  <c r="AV28" i="4"/>
  <c r="B6" i="7" s="1"/>
  <c r="B10" i="7" s="1"/>
  <c r="B12" i="7" s="1"/>
  <c r="B18" i="7" s="1"/>
  <c r="AS28" i="4"/>
  <c r="D6" i="7" s="1"/>
  <c r="D10" i="7" s="1"/>
  <c r="D12" i="7" s="1"/>
  <c r="D18" i="7" s="1"/>
  <c r="AP28" i="4"/>
  <c r="J6" i="7" s="1"/>
  <c r="J12" i="7" s="1"/>
  <c r="J18" i="7" s="1"/>
  <c r="AI28" i="4"/>
  <c r="P6" i="7" s="1"/>
  <c r="P12" i="7" s="1"/>
  <c r="P18" i="7" s="1"/>
  <c r="AJ28" i="4"/>
  <c r="M6" i="7" s="1"/>
  <c r="M12" i="7" s="1"/>
  <c r="M18" i="7" s="1"/>
  <c r="AZ28" i="4"/>
  <c r="E6" i="7" s="1"/>
  <c r="E10" i="7" s="1"/>
  <c r="E12" i="7" s="1"/>
  <c r="E18" i="7" s="1"/>
  <c r="AW28" i="4"/>
  <c r="I6" i="7" s="1"/>
  <c r="I12" i="7" s="1"/>
  <c r="I18" i="7" s="1"/>
</calcChain>
</file>

<file path=xl/sharedStrings.xml><?xml version="1.0" encoding="utf-8"?>
<sst xmlns="http://schemas.openxmlformats.org/spreadsheetml/2006/main" count="1611" uniqueCount="466">
  <si>
    <t>2. Parametroa</t>
  </si>
  <si>
    <t>3. Parametroa</t>
  </si>
  <si>
    <t>4. Parametroa</t>
  </si>
  <si>
    <t>5. Parametroa</t>
  </si>
  <si>
    <t>Unitatea</t>
  </si>
  <si>
    <t>m³</t>
  </si>
  <si>
    <t>kg 1,4-DCB</t>
  </si>
  <si>
    <t>kg SO₂ eq</t>
  </si>
  <si>
    <t>kg CFC11 eq</t>
  </si>
  <si>
    <t>kg NOx eq</t>
  </si>
  <si>
    <t>kg Cu eq</t>
  </si>
  <si>
    <t>kg N eq</t>
  </si>
  <si>
    <t>m² crop eq</t>
  </si>
  <si>
    <t>kBq Co-60 eq</t>
  </si>
  <si>
    <t>kg CO₂ eq</t>
  </si>
  <si>
    <t>kg P eq</t>
  </si>
  <si>
    <t>kg oil eq</t>
  </si>
  <si>
    <t>kg PM2,5 eq</t>
  </si>
  <si>
    <t>Kopurua</t>
  </si>
  <si>
    <t>1 kWh</t>
  </si>
  <si>
    <t>kWh</t>
  </si>
  <si>
    <t>-</t>
  </si>
  <si>
    <t>1 m³</t>
  </si>
  <si>
    <t>1 kg</t>
  </si>
  <si>
    <t>TOTAL</t>
  </si>
  <si>
    <t xml:space="preserve">Proiektua: EHU-Aztarna / Eszenatokien azterketa eta UPV / EHU erakundearen ingurumen eta gizarte aztarna kalkulatzearen emaitzak zabaltzea
Funded by:
CBL Programa (https://www.ehu.eus/eu/web/iraunkortasuna/campus-bizia-lab); IRAUNKORTASUNAREN ARLOKO ZUZENDARITZA, BERRIKUNTZAREN, GIZARTE KONPROMISOAREN ETA KULTURGINTZAREN ARLOKO ERREKTOREORDETZA, UPV / EHU
CBL Program (https://www.ehu.eus/es/web/iraunkortasuna/campus-bizia-lab); SUSTAINABILITY DIRECTORATE, VICE-RECTORATE OF INNOVATION, SOCIAL COMMITMENT AND CULTURAL ACTION, UPV / EHU
Programa CBL (https://www.ehu.eus/es/web/iraunkortasuna/campus-bizia-lab); DIRECCIÓN DE SOSTENIBILIDAD, VICERRECTORADO DE INNOVACIÓN, COMPROMISO SOCIAL Y ACCIÓN CULTURAL, UPV / EHU                                                                                                  </t>
  </si>
  <si>
    <t>1 MJ</t>
  </si>
  <si>
    <t>Global</t>
  </si>
  <si>
    <t>Name</t>
  </si>
  <si>
    <t>Surname</t>
  </si>
  <si>
    <t>University</t>
  </si>
  <si>
    <t>Faculty</t>
  </si>
  <si>
    <t>Process</t>
  </si>
  <si>
    <t>Functional
Unit</t>
  </si>
  <si>
    <t>Process in Database</t>
  </si>
  <si>
    <t>Description</t>
  </si>
  <si>
    <t>Location</t>
  </si>
  <si>
    <t>Technology</t>
  </si>
  <si>
    <t>Water consumption</t>
  </si>
  <si>
    <t>Terrestrial ecotoxicity</t>
  </si>
  <si>
    <t>Terrestrial acidification</t>
  </si>
  <si>
    <t>Stratospheric ozone depletion</t>
  </si>
  <si>
    <t>Ozone formation
 Terrestrial ecosystems</t>
  </si>
  <si>
    <t>Ozone formation, Human health</t>
  </si>
  <si>
    <t>Mineral resource scarcity</t>
  </si>
  <si>
    <t>Marine eutrophication</t>
  </si>
  <si>
    <t>Marine ecotoxicity</t>
  </si>
  <si>
    <t>Land use</t>
  </si>
  <si>
    <t>Ionizing radiation</t>
  </si>
  <si>
    <t>Human non-carcinogenic toxicity</t>
  </si>
  <si>
    <t>Human carcinogenic toxicity</t>
  </si>
  <si>
    <t>Global warming</t>
  </si>
  <si>
    <t>Freshwater eutrophication</t>
  </si>
  <si>
    <t>Freshwater ecotoxicity</t>
  </si>
  <si>
    <t>Fossil resource scarcity</t>
  </si>
  <si>
    <t>Fine particulate matter formation</t>
  </si>
  <si>
    <t>Parameter 1</t>
  </si>
  <si>
    <t>Parameter 2</t>
  </si>
  <si>
    <t>Parameter 3</t>
  </si>
  <si>
    <t>Parameter 4</t>
  </si>
  <si>
    <t>Parameter 5</t>
  </si>
  <si>
    <t>Quantity 1</t>
  </si>
  <si>
    <t>Unit 1</t>
  </si>
  <si>
    <t>Quantity 2</t>
  </si>
  <si>
    <t>Unit 2</t>
  </si>
  <si>
    <t>Quantity 3</t>
  </si>
  <si>
    <t>Unit 3</t>
  </si>
  <si>
    <t>Quantity 4</t>
  </si>
  <si>
    <t>Unit 4</t>
  </si>
  <si>
    <t>Quantity 5</t>
  </si>
  <si>
    <t>Unit 5</t>
  </si>
  <si>
    <t>Spain</t>
  </si>
  <si>
    <t>Average technology used to transmit and distribute electricity. Includes underground and overhead lines, as well as air-, vacuum- and SF6-insulated high-to-medium voltage switching stations. Electricity production according to related technology datasets.</t>
  </si>
  <si>
    <t xml:space="preserve">Electricity (Renewable energy)
</t>
  </si>
  <si>
    <t>Europa
(without Switzerland)</t>
  </si>
  <si>
    <t>TOOL FOR THE CALCULATION OF THE ENVIRONMENTAL 
FOOTPRINT OF ACADEMIC ACTIVITIES</t>
  </si>
  <si>
    <t>Heat production
 (natural gas boiler)</t>
  </si>
  <si>
    <t>Heat production
 (fuel oil furnace)</t>
  </si>
  <si>
    <t>Users</t>
  </si>
  <si>
    <r>
      <t>Room / laboratory surface
(m</t>
    </r>
    <r>
      <rPr>
        <vertAlign val="superscript"/>
        <sz val="9"/>
        <color theme="1"/>
        <rFont val="Liberation Sans"/>
        <family val="2"/>
      </rPr>
      <t>2</t>
    </r>
    <r>
      <rPr>
        <sz val="9"/>
        <color theme="1"/>
        <rFont val="Liberation Sans"/>
        <family val="2"/>
      </rPr>
      <t>)</t>
    </r>
  </si>
  <si>
    <r>
      <t>Heat demand in the building, annually
(40-100 kWh/m</t>
    </r>
    <r>
      <rPr>
        <vertAlign val="superscript"/>
        <sz val="9"/>
        <color theme="1"/>
        <rFont val="Liberation Sans"/>
        <family val="2"/>
      </rPr>
      <t>2</t>
    </r>
    <r>
      <rPr>
        <sz val="9"/>
        <color theme="1"/>
        <rFont val="Liberation Sans"/>
        <family val="2"/>
      </rPr>
      <t>)</t>
    </r>
  </si>
  <si>
    <t>Days of activity</t>
  </si>
  <si>
    <t>Building</t>
  </si>
  <si>
    <t>Europe</t>
  </si>
  <si>
    <t>1 item</t>
  </si>
  <si>
    <t>17” LCD display</t>
  </si>
  <si>
    <t>Laser colour printer</t>
  </si>
  <si>
    <t>Recycled paper</t>
  </si>
  <si>
    <t>Not-recycled paper</t>
  </si>
  <si>
    <t>Average situation</t>
  </si>
  <si>
    <t>Tap water</t>
  </si>
  <si>
    <t>Europe without Switzerland</t>
  </si>
  <si>
    <t>Units</t>
  </si>
  <si>
    <t>Number of sheets</t>
  </si>
  <si>
    <t>Liters per day</t>
  </si>
  <si>
    <r>
      <t>Sheet surface
(A4: 0,06237 m</t>
    </r>
    <r>
      <rPr>
        <vertAlign val="superscript"/>
        <sz val="9"/>
        <color theme="1"/>
        <rFont val="Arial"/>
        <family val="2"/>
      </rPr>
      <t>2</t>
    </r>
    <r>
      <rPr>
        <sz val="9"/>
        <color theme="1"/>
        <rFont val="Arial"/>
      </rPr>
      <t xml:space="preserve">
A3: 0,12474 m</t>
    </r>
    <r>
      <rPr>
        <vertAlign val="superscript"/>
        <sz val="9"/>
        <color theme="1"/>
        <rFont val="Arial"/>
        <family val="2"/>
      </rPr>
      <t>2</t>
    </r>
    <r>
      <rPr>
        <sz val="9"/>
        <color theme="1"/>
        <rFont val="Arial"/>
      </rPr>
      <t>)</t>
    </r>
  </si>
  <si>
    <t>built area (m²)</t>
  </si>
  <si>
    <t>Plant height (m)</t>
  </si>
  <si>
    <r>
      <t>Sheet surface (m²)
(A4: 0,06237 m</t>
    </r>
    <r>
      <rPr>
        <vertAlign val="superscript"/>
        <sz val="9"/>
        <color theme="1"/>
        <rFont val="Arial"/>
        <family val="2"/>
      </rPr>
      <t>2</t>
    </r>
    <r>
      <rPr>
        <sz val="9"/>
        <color theme="1"/>
        <rFont val="Arial"/>
      </rPr>
      <t xml:space="preserve">
A3: 0,12474 m</t>
    </r>
    <r>
      <rPr>
        <vertAlign val="superscript"/>
        <sz val="9"/>
        <color theme="1"/>
        <rFont val="Arial"/>
        <family val="2"/>
      </rPr>
      <t>2</t>
    </r>
    <r>
      <rPr>
        <sz val="9"/>
        <color theme="1"/>
        <rFont val="Arial"/>
      </rPr>
      <t>)</t>
    </r>
  </si>
  <si>
    <r>
      <t>Sheet density
(g/m</t>
    </r>
    <r>
      <rPr>
        <vertAlign val="superscript"/>
        <sz val="9"/>
        <color theme="1"/>
        <rFont val="Arial"/>
        <family val="2"/>
      </rPr>
      <t>2</t>
    </r>
    <r>
      <rPr>
        <sz val="9"/>
        <color theme="1"/>
        <rFont val="Arial"/>
        <family val="2"/>
      </rPr>
      <t>)</t>
    </r>
  </si>
  <si>
    <t>Printer lifetime (years)</t>
  </si>
  <si>
    <t>Display lifetime (years)</t>
  </si>
  <si>
    <t>Laptop lifetime (years)</t>
  </si>
  <si>
    <t>Computer lifetime (years)</t>
  </si>
  <si>
    <t>Number of users</t>
  </si>
  <si>
    <t>Materials consumption</t>
  </si>
  <si>
    <t>Wastewater Treatment</t>
  </si>
  <si>
    <t>Three stage wastewater treatment (mechanical, biological, chemical) including sludge digestion (fermentation) according to the average technology in Switzerland</t>
  </si>
  <si>
    <t>Incineration of Municipal Solid Waste</t>
  </si>
  <si>
    <t>Rest-of-World</t>
  </si>
  <si>
    <t>Disposal to Sanitary Landfield
of Municipal Solid Waste</t>
  </si>
  <si>
    <t>kg per day</t>
  </si>
  <si>
    <t>Waste treatment</t>
  </si>
  <si>
    <t>Transport needs</t>
  </si>
  <si>
    <t>1 vehicle-kilometre</t>
  </si>
  <si>
    <t>pkm
(transport)</t>
  </si>
  <si>
    <t>passengers/vehicle
(occupancy)</t>
  </si>
  <si>
    <t>1 passenger-kilometre</t>
  </si>
  <si>
    <t>tkm
(transport)</t>
  </si>
  <si>
    <t>Passenger Transport
by ICE Car</t>
  </si>
  <si>
    <t>Passenger transport
by electric car</t>
  </si>
  <si>
    <t>Passenger transport
by electric car
(renewable electricity)</t>
  </si>
  <si>
    <t>Passenger transport
by motor scooter</t>
  </si>
  <si>
    <t>Passenger transport
by regular bus</t>
  </si>
  <si>
    <t>Passenger transport
by electric bicycle</t>
  </si>
  <si>
    <t>Passenger transport
by tram</t>
  </si>
  <si>
    <t>Passenger transport
by trolleybus</t>
  </si>
  <si>
    <t>Passenger transport
by metro/commuter train</t>
  </si>
  <si>
    <t>Passenger transport
by long distance train</t>
  </si>
  <si>
    <t>Passenger transport
by plane</t>
  </si>
  <si>
    <t>Train (freight)</t>
  </si>
  <si>
    <t>Truck (freight)</t>
  </si>
  <si>
    <t>Ship  (freight)</t>
  </si>
  <si>
    <t>Plane (freight)</t>
  </si>
  <si>
    <t>Light commercial vehicle
(freight)</t>
  </si>
  <si>
    <t>1 ton-kilometre</t>
  </si>
  <si>
    <t>Switzerland</t>
  </si>
  <si>
    <t>For vehicle operation all technologies  are included in the average data. Rail construction addresses conventional gravel track beddings. For the manufacturing of vehicles, the data reflects the currently dominating train type (IC2000) of Switzerland.</t>
  </si>
  <si>
    <t>Demand factors of various transport components required to fulfill the functional unit of one pkm. In order to account for the fact that the same rail tracks are used for both passenger and goods transportation are applied allocation factors. The data of energy use and combustion emissions presented in the database represents average environmental interventions, calculated top down from the yearly energy consumption and yearly transport performance. For electricity consumption of regional trains, yearly average data is available from the SBB (SBB, 2002). Transmission losses (transmission and conversion ex high voltage network) are accounted for with 10%. Due to the fact that on the Swiss rail network only very few diesel locomotives are in operation emissions to air are limited to particulate emissions due to abrasion and emission of sulphur hexafluoride (SF6) occurring during conversion at traction substations. Abrasion (from braking lining, rail and wheel) is predominately composed of iron and mineral components BUWAL (2002). In this study is assumed that all non-airborne abrasion emissions are emitted as iron to soil. Emission of lubricates due to traction are not accounted for, since measures are in operation to avoid such emissions.;References:;BUWAL (2002) PM10-Emissionen des Verkehrs. Statusbericht; Teil Schienenverkehr. 144. Bundesamt fuer Umwelt, Wald und Landschaft, Bern;SBB (2002) Umweltbericht 2000/2001. SBB, Bahnumweltzentrum, Bern, Online-Version under: www.sbb.ch/umwelt.</t>
  </si>
  <si>
    <t>Energy consumption</t>
  </si>
  <si>
    <t>Transportation needs</t>
  </si>
  <si>
    <t>Consumption of materials</t>
  </si>
  <si>
    <t>Unit</t>
  </si>
  <si>
    <t>Annual impact
per person in 2010</t>
  </si>
  <si>
    <t>Annual impact
per person in 2010, per day</t>
  </si>
  <si>
    <t>Normalized value</t>
  </si>
  <si>
    <t>Process group</t>
  </si>
  <si>
    <t>Impacts of the academic activity</t>
  </si>
  <si>
    <t>market for electricity, low voltage | electricity, low voltage | Cutoff, U - ES</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</si>
  <si>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dataset describes the electricity available on the high voltage level in Spain. This is done by showing the transmission of 1kWh electricity at high voltage.;The shares of electricity technologies on this market are valid for the year 2018. They have been calculated by the data provider and don't correspond with the production volumes entered in the undefined datasets of the different electricity supplying technologies. The shares have been calculated based on statistics from 2018: IEA World Energy Statistics and Balances. OECD iLibrary, eISSN: 1683-4240, DOI: 10.1787/enestats-data-en and ENTSO-E: Physical Energy &amp; Power Flows, https://www.entsoe.eu/data/power-stats/physical-flows/. Grid losses are based on data from 2018 (also IEA World Energy Statistics and Balances). This activity starts from 1kWh of electricity fed into the low voltage transmission network. This activity ends with the transport of 1 kWh of low voltage electricity in the transmission network over aerial lines and cables.
This dataset includes:
- electricity inputs produced in this country and from imports and transformed to low voltage
- the transmission network
- direct emissions to air (SF6 from the insulation gas in the high voltage level switchgear are allocated to the electricity demand on medium voltage). 
- electricity losses during transmission
This dataset doesn't include
- electricity losses during transformation from high to medium voltage or medium to low, as these are included in the dataset for transformation
- leakage of insulation oil from cables and electro technical equipment (transformers, switchgear, circuit breakers) because this only happens in case of accidental release
- SF6 emissions during production and deconstruction of the switchgear, as these are accounted for in the transmission network dataset. Dataset documentation https://v38.ecoquery.ecoinvent.org/Details/PDF/0D0EA525-12BE-44C9-8A31-B9FC0B5F955E/290C1F85-4CC4-4FA1-B0C8-2CB7F4276DCE</t>
  </si>
  <si>
    <t>Non-renewable generation removed</t>
  </si>
  <si>
    <t>market for electricity, low voltage | electricity, low voltage | Cutoff, U (renewable) - ES</t>
  </si>
  <si>
    <t>heat production, natural gas, at boiler condensing modulating &gt;100kW | heat, district or industrial, natural gas | Cutoff, U - Europe without Switzerland</t>
  </si>
  <si>
    <t>NOx and CO emissions derived from measurements under controlled conditions; no adjustment to real operation made due to lack of information. Other emission data from different references.;[This dataset was already contained in the ecoinvent database version 2. It was not individually updated during the transfer to ecoinvent version 3. Life Cycle Impact Assessment results may still have changed, as they are affected by changes in the supply chain, i.e. in other datasets. This dataset was generated following the ecoinvent quality guidelines for version 2. It may have been subject to central changes described in the ecoinvent version 3 change report (http://www.ecoinvent.org/database/ecoinvent-version-3/reports-of-changes/), and the results of the central updates were reviewed extensively. The changes added e.g. consistent water flows and other information throughout the database. The documentation of this dataset can be found in the ecoinvent reports of version 2, which are still available via the ecoinvent website. The change report linked above covers all central changes that were made during the conversion process.]  The module includes fuel input from high pressure (RER) network, infrastructure (boiler), emissions to air and water, and electricity needed for operation. Dataset documentation https://v38.ecoquery.ecoinvent.org/Details/PDF/25E2A800-D6DB-443B-8E6C-F20D0668401D/290C1F85-4CC4-4FA1-B0C8-2CB7F4276DCE</t>
  </si>
  <si>
    <t>Models on market</t>
  </si>
  <si>
    <t>heat production, heavy fuel oil, at industrial furnace 1MW | heat, district or industrial, other than natural gas | Cutoff, U - Europe without Switzerland</t>
  </si>
  <si>
    <t>Inventory for the operation of an oil boiler, data related to fuel input.;[This dataset was already contained in the ecoinvent database version 2. It was not individually updated during the transfer to ecoinvent version 3. Life Cycle Impact Assessment results may still have changed, as they are affected by changes in the supply chain, i.e. in other datasets. This dataset was generated following the ecoinvent quality guidelines for version 2. It may have been subject to central changes described in the ecoinvent version 3 change report (http://www.ecoinvent.org/database/ecoinvent-version-3/reports-of-changes/), and the results of the central updates were reviewed extensively. The changes added e.g. consistent water flows and other information throughout the database. The documentation of this dataset can be found in the ecoinvent reports of version 2, which are still available via the ecoinvent website. The change report linked above covers all central changes that were made during the conversion process.];[This dataset is meant to replace the following datasets:
 - heat production, heavy fuel oil, at industrial furnace 1MW, Europe without Switzerland, 2000 - 2000 (c499b5a3-ed33-4e92-9be1-21c3ad34b1b8)]  Direct air emissions from combustion, including infrastructure, fuel consumption, waste and auxiliary electricity use. Dataset documentation https://v38.ecoquery.ecoinvent.org/Details/PDF/C0B3293D-CE89-4C42-A345-DD4A97A24BB1/290C1F85-4CC4-4FA1-B0C8-2CB7F4276DCE</t>
  </si>
  <si>
    <t xml:space="preserve">Average non-modulating, non-condensing furnace used in 2000. </t>
  </si>
  <si>
    <t>treatment of wastewater, average, capacity 1E9l/year | wastewater, average | Cutoff, U - Europe without Switzerland</t>
  </si>
  <si>
    <t>Wastewater purified in a smaller municipal wastewater treatment plant (capacity class 4), with an average capacity size of 5320 per-captia-equivalents PCE. 
Wastewater contains (in kg/m3): COD: 0.1556 (GSD=122.5%); BOD: 0.1036 (GSD=122.5%); DOC: 0.04575 (GSD=122.5%); TOC: 0.0673 (GSD=122.5%); SO4-S: 0.044 (GSD=122.5%); S part.: 0.002 (GSD=122.5%); NH4-N: 0.01495 (GSD=122.5%); NO3-N: 0.00105 (GSD=122.5%); NO2-N: 0.0004 (GSD=122.5%); N part.: 0.003279 (GSD=122.5%); N org. solv.: 0.008392 (GSD=122.5%); PO4-P: 0.002459 (GSD=122.5%); P part.: 0.0006147 (GSD=122.5%); Cl: 0.03003 (GSD=224.1%); F: 0.00003277 (GSD=224.1%); As: 0.0000009 (GSD=224.1%); Cd: 0.0000002806 (GSD=223.8%); Co: 0.000001618 (GSD=223.8%); Cr: 0.00001223 (GSD=223.8%); Cu: 0.00003744 (GSD=223.8%); Hg: 0.0000002 (GSD=223.8%); Mn: 0.000053 (GSD=224.1%); Mo: 0.0000009574 (GSD=223.8%); Ni: 0.000006589 (GSD=223.8%); Pb: 0.000008631 (GSD=223.8%); Sn: 0.0000034 (GSD=224.1%); Zn: 0.0001094 (GSD=223.8%); Si: 0.003126 (GSD=224.1%); Fe: 0.007093 (GSD=224.1%); Ca: 0.05083 (GSD=224.1%); Al: 0.001038 (GSD=224.1%); K: 0.0003989 (GSD=224.1%); Mg: 0.005707 (GSD=224.1%); Na: 0.002186 (GSD=224.1%);  Infrastructure materials for municipal wastewater treatment plant, transports, dismantling. Land use burdens. Dataset documentation https://v38.ecoquery.ecoinvent.org/Details/PDF/36DFB3F8-07B6-433C-8335-C61E5EFC5C9C/290C1F85-4CC4-4FA1-B0C8-2CB7F4276DCE</t>
  </si>
  <si>
    <t>treatment of municipal solid waste, incineration | municipal solid waste | Cutoff, U - ES</t>
  </si>
  <si>
    <t>This dataset represents the activity of waste disposal of municipal solid waste in a municipal solid waste incinerator (MSWI)  //  Recommended use of this dataset: For average municipal/communal waste mixture. Not suitable to represent any single specific waste material, like plastics, paper, cardboard. If your waste is a specific mixture of waste materials, inventory the respective waste materials individually.  //  Inventoried waste contains 92.8% average municipal solid waste, burnable part; 7.23% average municipal solid waste, unburnable (inert) part; .  //  Waste composition (wet, in ppm): upper heating value 13.05 MJ/kg; lower heating value 11.7 MJ/kg; H2O 225260; O 261060; H 43105; C 338960; S 1532.3; N 3206.1; P 757.42; B 7.3826; Cl 6670; Br 129.32; F 366.39; I 0.012418; Ag 0.73279; As 1.4061; Ba 152.96; Cd 8.0053; Co 1.3807; Cr 139.58; Cu 930.87; Hg 0.65684; Mn 266.19; Mo 2.0065; Ni 52.342; Pb 413.61; Sb 53.368; Se 0.3281; Sn 99.553; V 9.4572; Zn 1127.9; Be 470.85; Sc n.a.; Sr n.a.; Ti 2616.4; Tl n.a.; W n.a.; Si 49786; Fe 23628; Ca 18346; Al 11395; K 2132.7; Mg 2568.9; Na 4741.6;   //  Share of carbon in waste that is biogenic 61.1%.  //  Share of metals in waste not oxidised and bulk-recyclable (exclude very small or thin parts) Iron: 72.06%; Alu: 38.71%; Copper: 45.44%.  //  One kg of this waste produces 0.2221 kg of slag and 0.02224 kg of residues, which are landfilled. Additional solidification with 0.008896 kg of cement.  //  Net energy production: 1.39MJ/kg electric energy and 2.85MJ/kg thermal energy.   //  Recovery of metal scrap to recycling: 9.7909g iron scrap, 1.2162g aluminium scrap, 0.12319g copper scrap.  waste incineration from waste reception gate and delivery into waste bunker at incinerator plant site (without transports to the incinerator)  Waste-specific short-term emissions to water from leachate. Long-term emissions from landfill to ground water.  Dataset documentation https://v38.ecoquery.ecoinvent.org/Details/PDF/1F8187A5-F279-4797-89A9-62B2AFBA6680/290C1F85-4CC4-4FA1-B0C8-2CB7F4276DCE</t>
  </si>
  <si>
    <t xml:space="preserve">average Swiss MSWI plants in 2010 (grate incinerators) with electrostatic precipitator for fly ash (ESP), wet flue gas scrubber and 25%  SNCR , 42.77%  SCR-high dust , 32.68%  SCR-low dust -DeNOx facilities and 0% without Denox  (weighted according to mass of burnt waste, representing Swiss average). Efficiency of iron scrap separation from slag : 58%. Efficiency of non-ferrous scrap separation from slag : 31%. Gross electric efficiency technology mix 15.84% and Gross thermal efficiency technology mix 28.51% </t>
  </si>
  <si>
    <t>treatment of municipal solid waste, sanitary landfill | municipal solid waste | Cutoff, U - RoW</t>
  </si>
  <si>
    <t>Inventoried waste contains 21% paper; 8% Mixed cardbord; 15% plastics; 3% laminated materials; 2% laminated packaging, e.g. tetra bricks; 3% combined goods e.g.  dipers; 3% glass; 2% textiles; 8% minerals; 9% natural products; 22% compostable material; 2.65% inert metals; 1% volatile metals; 0.0065% batteries; 0.34% electronic goods; .
waste composition (wet, in ppm): upper heating value 13.27 MJ/kg; lower heating value 11.74 MJ/kg; H2O 228830; O 257060; H 48250; C 334230; S 1119; N 3123.8; P 893.79; B 7.1933; Cl 6866.2; Br 13.552; F 56.358; I 0.0121; Ag 0.714; As 0.62521; Ba 149.04; Cd 11.748; Co 1.3453; Cr 315.21; Cu 1212.8; Hg 1.4424; Mn 259.36; Mo 1.9551; Ni 107.38; Pb 502.43; Sb 22.564; Se 0.31969; Sn 73.44; V 9.2147; Zn 1311.2; Be n.a.; Sc n.a.; Sr n.a.; Ti n.a.; Tl n.a.; W n.a.; Si 48510; Fe 29996; Ca 14062; Al 12420; K 2059.7; Mg 3377.7; Na 5143.9; 
Share of carbon in waste that is biogenic 60.4%.
Overall degradability of waste during 100 years: 18.73%.;[This dataset was already contained in the ecoinvent database version 2. It was not individually updated during the transfer to ecoinvent version 3. Life Cycle Impact Assessment results may still have changed, as they are affected by changes in the supply chain, i.e. in other datasets. This dataset was generated following the ecoinvent quality guidelines for version 2. It may have been subject to central changes described in the ecoinvent version 3 change report (http://www.ecoinvent.org/database/ecoinvent-version-3/reports-of-changes/), and the results of the central updates were reviewed extensively. The changes added e.g. consistent water flows and other information throughout the database. The documentation of this dataset can be found in the ecoinvent reports of version 2, which are still available via the ecoinvent website. The change report linked above covers all central changes that were made during the conversion process.]  Waste-specific short-term emissions to air via landfill gas incineration and landfill leachate. Burdens from treatment of short-term leachate (0-100a) in wastewater treatment plant (including WWTP sludge disposal in municipal incinerator). Long-term emissions from landfill to groundwater (after base lining failure).  Dataset documentation https://v38.ecoquery.ecoinvent.org/Details/PDF/BC07C865-6BBC-4BF4-8AB3-1C5D59DED832/290C1F85-4CC4-4FA1-B0C8-2CB7F4276DCE</t>
  </si>
  <si>
    <t>Swiss municipal sanitary landfill for biogenic or untreated municipal waste ('reactive organic landfill'). Landfill gas and leachate collection system. Recultivation and monitoring for 150 years after closure.</t>
  </si>
  <si>
    <t>treatment of biowaste by anaerobic digestion | biowaste | Cutoff, U - RoW</t>
  </si>
  <si>
    <t>Disposal to anaerobic digestion of biowaste</t>
  </si>
  <si>
    <t>Biowaste in the current process is defined as follows:;Biodegradable garden and park waste, food and kitchen waste from households, restaurants, caterers and retail premises, comparable waste from food processing plants, it also includes forestry or agricultural residues and manure. It does not include sewage sludge, or other biodegradable waste such as natural textiles, paper or processed wood.;The anaerobic digestion treatment is a collection of processes by which microorganisms break down biodegradable material in the absence of oxygen. The treatment process produces biogas (a mixture of mainly methane and carbon dioxide) and residual products called solid and liquid digestate.;The relevant resulting emissions to air from the treatment process are summarised in the following table:;https://db3.ecoinvent.org/images/d9d66e14-2e15-46ad-a395-39351616fc99;The resulting outputs biogas, "digestate, solid" and "digestate, liquid" refer to 1 kg fresh weight of biogenic waste.;The contents of digestate are as follows:;https://db3.ecoinvent.org/images/d9b0bc60-d6b8-4e97-ac15-efdc6213fa7f;https://db3.ecoinvent.org/images/d0e3f25d-c735-4d9e-aa9d-4661b99f6fd1;The heavy metal contents of digestate are presented in the following tables:;https://db3.ecoinvent.org/images/eeb803f7-015f-4055-a9e6-8c99b2ff5b62;https://db3.ecoinvent.org/images/c54624e4-dd0f-45b0-b775-799bc4e0f602;Previous studies in the corresponding field showed that the evaluation of heavy metal emissions into soil with various single score methods such as Eco-Indicator 99 and ecological scarcity have a significant impact on the overall results. It is therefore advised to take special care when evaluating these systems, especially to avoid potential double counting.;The output digestate uses a special property "humus equivalents" which depicts the amount of organic carbon, which would lead to a buildup of humus.;Different substrates have different capacities of organic matter to form humus (see following figure);https://db3.ecoinvent.org/images/aa15745b-7452-4da2-a2a5-f52b85a6d3ab;The proposed method to account for humus C is based on the following methodology:;The organic carbon content of soil (Corg) is normally used to declare the amount of organic matter of soil. The content of humus is calculated from Corg, using the assumption that humus contains 58% carbon on average. The amount of humus is therefore calculated out of Corg as follows: humus content [%] or [mg g-1] = (Ctotal - Cinorg) / 0.58;If an allocation approach with substution is applied, the corresponding amounts of substitutes are calculated based on their capacity to build up humus. The conversion is based on the humus factors, which are listed in the next table:;https://db3.ecoinvent.org/images/623d4a32-52ed-4380-88a1-09ad6d64f7c9;More detailed descriptions and background information can be found in the corresponding report. The process described starts at the treatment site, after delivery of the materials for treatment. Energy demand for operating a anaerobic treatment plant was included as well as process emissions and the needed infrastructure of the plant. Dataset documentation https://v38.ecoquery.ecoinvent.org/Details/PDF/6E6AD367-B596-4F99-8BEC-A0DAA3925880/290C1F85-4CC4-4FA1-B0C8-2CB7F4276DCE</t>
  </si>
  <si>
    <t>Included processes: Infrastructure for the pre-treatment process, digestion of bio-waste and the succsesive treatment of the fermented material (de-watering and post composting). Remark: Infrastructure expenditures are recorded for a plant with a yearly capacity of 10"000t and a lifetime of 25 years. For stationary machines a lifetime of 10 years is assumed. As a first approximation, the machines are taken into account as cast iron.; Geography: Data represents a Swiss plant. Technology: Thermophile, single stage digestion with post composting.;The process step-by-step, from shredding to products:;1. Reception and weighing (+ storage of feedstock);2. Shredding (depending on structure of feedstock);3. Anaerobic digestion (AD) and solid/liquid separation;4. Rotting process, turning over, aeration and watering;5. Post-processing and conditioning</t>
  </si>
  <si>
    <t>treatment of biowaste, industrial composting | biowaste | Cutoff, U - RoW</t>
  </si>
  <si>
    <t>Disposal to industrial composting of biowaste</t>
  </si>
  <si>
    <t>Biowaste in the current process is defined as follows: ;Biodegradable garden and park waste, food and kitchen waste from households, restaurants, caterers and retail premises, comparable waste from food processing plants, it also includes forestry or agricultural residues and manure. It does not include sewage sludge, or other biodegradable waste such as natural textiles, paper or processed wood. ;The composting treatment is a process of controlled decomposition and humification of biodegradable materials under managed conditions, which is aerobic and which allows the development of temperatures suitable for mesophilic and thermophilic bacteria as a result of biologically produced heat.;The relevant resulting emissions to air are summarised in the following table:;The resulting output "compost" inventory refers to 1 kg fresh weight of biogenic waste. The process modelled describes industrial composting. Compost is defined as humified solid particulate material that is the result of composting, which has been sanitised and stabilised, and which confers beneficial effects when it is added to soil It is used as growing media constituent, or used in another way in conjunction with plants.
;The contents of compost are as follows:;The heavy metal contents of compost are presented in the following table:;Previous studies in the corresponding field showed that the evaluation of heavy metal emissions into soil with various single score methods such as Eco-Indicator 99 and ecological scarcity have a significant impact on the overall results. It is therefore advised to take special care when evaluating these systems, especially to avoid potential double counting.;The output compost uses a special property "humus equivalents" which depicts the amount of organic carbon, which would lead to a buildup of humus.;Different substrates have different capacities of organic matter to form humus (see following table);The proposed method to account for humus C is based on the following methodology:;The organic carbon content of soil (Corg) is normally used to declare the amount of organic matter of soil. The content of humus is calculated from Corg, using the assumption that humus contains 58% carbon on average.
The amount of humus is therefore calculated out of Corg as follows: 
humus content [%] or [mg g-1] = (Ctotal – Cinorg) / 0.58;If an allocation approach with substution is applied, the corresponding amounts of substitutes are calculated based on their capacity to build up humus. The conversion is based on the humus factors, which are listed in the next table:
;More detailed descriptions and background information can be found in the corresponding report.;[This dataset is meant to replace the following datasets:
 - treatment of biowaste, composting, GLO, 1999 - 1999 (220f3802-d00e-4447-95e5-c0f5b164db4a)]  Energy demand for operating a compost plant was included as well as process emissions, infrastructure of the compost plant and transports related to the collection of the biogenic waste. Values refer to compost with a water content of 50 % by weight. Dataset documentation https://v38.ecoquery.ecoinvent.org/Details/PDF/FA2B4795-C118-46BF-8DF5-B10D46430593/290C1F85-4CC4-4FA1-B0C8-2CB7F4276DCE</t>
  </si>
  <si>
    <t>Compost inventory refers to open plant compost production.;The process step-by-step, from shredding to products:
;1. Reception and weighing (+ storage of feedstock)
;2. Shredding (depending on structure of feedstock)
;3. Anaerobic digestion (AD) and solid/liquid separation
;4. Rotting process, turning over, aeration and watering ;5. Post-processing and conditioning;The scheme for industrial composting as used here is presented the following figure:;To assure best practice and good quality of the resulting product, it is assumed that the treatment process adheres to the following procedure:;</t>
  </si>
  <si>
    <t>1 unit</t>
  </si>
  <si>
    <t>treatment of used toner module, laser printer, colour, recycling | toner module, laser printer, colour | Cutoff, U - RER</t>
  </si>
  <si>
    <t>Recycling of used toner module,
laser printer, colour</t>
  </si>
  <si>
    <t>This dataset represents 1 unit of used toner cartridge,colour. It relates to the mass of coloured toner printed actually printed on paper. It assumes two use cycles, i.e. one as a OEM cartridge and a subsequent as remanufactured virgin core. It is to be used to reflect coloured toner use in colour laser printer systems for cartridges with a capacity of 5000 sheets and a weight of env. 1 kg including toner.;[This dataset is meant to replace the following datasets:
 - treatment of used toner cartridge, colour, remanufacturing for laser printer, including 50% new toner modules, RER, 2002 - 2005 (7571d622-bd2e-49b2-9dbb-d6bd5f7f0980)] From reception of the toner at the disposal Includes the initial OEM cartridge, the remanufacturing and disposal of spare parts and spare toner and the final disposal of the cartridge. No emissions due to printing contained. Dataset documentation https://v38.ecoquery.ecoinvent.org/Details/PDF/0A3774AD-1398-4258-9267-A0F6D33ED2C4/290C1F85-4CC4-4FA1-B0C8-2CB7F4276DCE</t>
  </si>
  <si>
    <t>Europa</t>
  </si>
  <si>
    <t>Replacement of spare parts, assembly of semifinished components. After fulfilling the first use cycle toner cartridges are returned to remanufacturing sites, where they are refilled and refurbished. Some of the empty cartridges (“empties” or “core”) are sorted out and disposed. While this can be perceived as average failure rate, the cartridge’s life cycle also can be thought of as a number of subsequent refurbishment cycles. Some of the empty cartridges (“empties” or “core”) are sorted out and disposed. While this can be perceived as average failure rate, the cartridge’s life cycle also can be thought of as a number of subsequent refurbishment cycles. Cartridges are remanufactured by specialised companies. They reuse the cores of original equip-ment manufacturers (OEMs) and refurbish it with replacement parts from different suppliers and refill it with toner.
The first step in any remanufacturing process is obtaining the empty cartridge (“core”). At least 70 percent of first remanufacturing cycle cores is abandoned. Next, the remanufacturer must disassemble the cartridge. Disassembling a HP 96A is a multistep process that requires the removal of sensitive components such as the OPC drum. After completing the desired degree of disassembly, components can be checked to determine their suitability for reuse. The com-ponent performance in a second (and additional) cycle is again impaired and the failure rate rises. Not all of the toner powder is fixed on the paper, the rest is collected returned to remanufacturing together with the cartridge where it is prepared, sieved and reused.</t>
  </si>
  <si>
    <t>units per month</t>
  </si>
  <si>
    <t>treatment of hazardous waste, hazardous waste incineration | hazardous waste, for incineration | Cutoff, U - Europe without Switzerland</t>
  </si>
  <si>
    <t>Incineration of Hazardous Waste</t>
  </si>
  <si>
    <t>Inventoried waste contains 100% hazardous waste avg.; . waste composition (wet, in ppm): lower heating value 17 MJ/kg; H2O 250000; O 40000; H 61000; C 416000; S 32000; N 7400; P 2200; B 7; Cl 104000; Br n.a.; F 3700; I n.a.; Ag n.a.; As n.a.; Ba n.a.; Cd 0.37; Co 74; Cr 123.95; Cu 267.47; Hg 0.74; Mn n.a.; Mo n.a.; Ni 126.81; Pb 296.64; Sb n.a.; Se n.a.; Sn n.a.; V n.a.; Zn 2378.3; Be n.a.; Sc n.a.; Sr n.a.; Ti n.a.; Tl n.a.; W n.a.; Si 80425; Fe n.a.; Ca n.a.; Al n.a.; K n.a.; Mg n.a.; Na n.a.; Share of carbon in waste that is biogenic 0%. Net energy produced in HWI: 17.11MJ/kg thermal energy and 1.27MJ/kg electric energy. Allocation of energy production: no substitution or expansion. 100% of burden allocated to waste disposal function of HWI. One kg of this waste produces 0.189 kg of residues, which are landfilled. Additional solidification with 0.07561 kg of cement.;[This dataset is meant to replace the following datasets:] waste-specific air and water emissions from incineration, auxiliary material consumption for flue gas cleaning. Short-term emissions to river water and long-term emissions to ground water from residual material landfill (from solidified fly ashes and scrubber slugde). Process energy demands for HWI. Dataset documentation https://v38.ecoquery.ecoinvent.org/Details/PDF/9EED2C07-FA31-46FC-AD25-78B1252C5CD3/290C1F85-4CC4-4FA1-B0C8-2CB7F4276DCE</t>
  </si>
  <si>
    <t>Swiss HWI plant in 2000 with wet flue gas scrubber and low-dust SCR DeNOx facility. Gross thermal efficiency 74.4% and gross electric efficiency 10%.</t>
  </si>
  <si>
    <t>kg per month</t>
  </si>
  <si>
    <t>Disposal to underground deposit of hazardous waste</t>
  </si>
  <si>
    <t>No emissions from waste material are inventoried. Operators claim absolute long-term safety after closure. Non-zero risk of mine flooding remains.;[This dataset was already contained in the ecoinvent database version 2. It was not individually updated during the transfer to ecoinvent version 3. Life Cycle Impact Assessment results may still have changed, as they are affected by changes in the supply chain, i.e. in other datasets. This dataset was generated following the ecoinvent quality guidelines for version 2. It may have been subject to central changes described in the ecoinvent version 3 change report (http://www.ecoinvent.org/database/ecoinvent-version-3/reports-of-changes/), and the results of the central updates were reviewed extensively. The changes added e.g. consistent water flows and other information throughout the database. The documentation of this dataset can be found in the ecoinvent reports of version 2, which are still available via the ecoinvent website. The change report linked above covers all central changes that were made during the conversion process.]  waste packaging, process material and energy demands for underground disposal in old salt mine (Herfa Neurode, Germany). Dataset documentation https://v38.ecoquery.ecoinvent.org/Details/PDF/A90F7100-0FAA-488F-9D1F-C5A8F06E29F5/290C1F85-4CC4-4FA1-B0C8-2CB7F4276DCE</t>
  </si>
  <si>
    <t>treatment of hazardous waste, underground deposit | hazardous waste, for underground deposit | Cutoff, U - RoW</t>
  </si>
  <si>
    <t>Ordered, recorded and potentially retrievable deposition of various types of hazardous wastes (excluding radioactive, explosive, burnable, or infectious wastes)
Multi barrier concept with 
1.) ordered stacks of lined steel drums, steel containers or big bags, 
2.) compartment brick walls between dissimilar waste types, 
3.) 6m brick wall/anhydrite dam per large deposit field with approx 3.1 Mio. tons of waste, 
4.) 48m dam against conventional potash mine, 
5.) gravel and clay filling of the 800m access shaft after closure.</t>
  </si>
  <si>
    <t>building construction, multi-storey | building, multi-storey | Cutoff, U - RER</t>
  </si>
  <si>
    <t>The combination of two concrete buildings, one built in 1927 and the other in 1972, makes this module a sort of average of existing multi-storey buildings. The life of the building is assumed to be 80 years. This module should not be used if its relative importance would be high in a certain environmental inventory.;[This dataset was already contained in the ecoinvent database version 2. It was not individually updated during the transfer to ecoinvent version 3. Life Cycle Impact Assessment results may still have changed, as they are affected by changes in the supply chain, i.e. in other datasets. This dataset was generated following the ecoinvent quality guidelines for version 2. It may have been subject to central changes described in the ecoinvent version 3 change report (http://www.ecoinvent.org/database/ecoinvent-version-3/reports-of-changes/), and the results of the central updates were reviewed extensively. The changes added e.g. consistent water flows and other information throughout the database. The documentation of this dataset can be found in the ecoinvent reports of version 2, which are still available via the ecoinvent website. The change report linked above covers all central changes that were made during the conversion process.]  Includes the most important materials used and their disposal, the transportation of the parts to the building site and to the final disposal at the end of life. Also included is the requirement of electricity for construction, maintenance and demolition. Operation is not included. Dataset documentation https://v38.ecoquery.ecoinvent.org/Details/PDF/B1C69B52-67E1-41D6-A35D-A832A1D5B1DA/290C1F85-4CC4-4FA1-B0C8-2CB7F4276DCE</t>
  </si>
  <si>
    <t>The two concrete multi-storey buildings used to make this module were built in 1927 and 1972, but they can be assumed to reflect a sort of average of existing buildings as they are weighted.</t>
  </si>
  <si>
    <t>market for computer, desktop, without screen | computer, desktop, without screen | Cutoff, U - GLO</t>
  </si>
  <si>
    <t>Desktop computer
without screen</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</si>
  <si>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is the market for  'computer, desktop, without screen', in the Global geography.;In this market, expert judgement was used to develop product specific transport distance estimations.;This is a mobile infrastructure, representing the product of a desktop computer, without screen.  Its production represents a typical desktop computer used at home or in an office (Pentium 4, processor speed 2000 MHz, 40 GB RAM HDD, 512 MB working memory, total weight without screen and cardboard packaging 11.3 kg). Computer parts like Graphic card, Network card, Hard disk drive, CD Rom drive, Power supply unit, Printed wiring boards (e.g. motherboard) and batteries are inventoried in individual datasets.  This activity starts at the gate of the activities that produce 'computer, desktop, without screen',  within the geography of Global. This activity ends with the supply of 'computer, desktop, without screen',  to the consumers of this product. Transport is included. Product losses during transportation are assumed negligible and are therefore not included. Dataset documentation https://v38.ecoquery.ecoinvent.org/Details/PDF/9D6198A0-21F4-4E1E-8227-CC746C567966/290C1F85-4CC4-4FA1-B0C8-2CB7F4276DCE</t>
  </si>
  <si>
    <t>market for computer, laptop | computer, laptop | Cutoff, U - GLO</t>
  </si>
  <si>
    <t>Laptop computer</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</si>
  <si>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is the market for  'computer, laptop', in the Global geography.;In this market, expert judgement was used to develop product specific transport distance estimations.;This  is a mobile infrastructure, representing the product of a laptop computer. Its production represents a typical laptop computer in the last 3 years before the reference year 2005 (Pentium 3) with a processor speed 600 MHz, 10 GB RAM, 128 MB memory, 12.1 inch screen, and a total mass with expansion base 3.15 kg. The expansion base is included without speaker, switch and cables.  Its production represents all materials necessary to construct it and energy consumption during manufacturing. This activity starts at the gate of the activities that produce 'computer, laptop',  within the geography of Global. This activity ends with the supply of 'computer, laptop',  to the consumers of this product. Transport is included. Product losses during transportation are assumed negligible and are therefore not included. Dataset documentation https://v38.ecoquery.ecoinvent.org/Details/PDF/E417035E-DCC3-493E-B0A5-0550BFC50A25/290C1F85-4CC4-4FA1-B0C8-2CB7F4276DCE</t>
  </si>
  <si>
    <t>market for display, liquid crystal, 17 inches | display, liquid crystal, 17 inches | Cutoff, U - GLO</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</si>
  <si>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is the market for  'display, liquid crystal, 17 inches', in the Global geography.;In this market, expert judgement was used to develop product specific transport distance estimations.;This is a mobile infrastructure, representing the product of  a complete thin film transistor liquid crystal display  (TFT-LCD) computer screen. The electric appliance represents a currently used TFT-LCD screens for personal computers.  Its production includes all the various components of TFT-LCD computer screen – i.e. the LCD panel, control electronics as well as the respective frame parts, and energy consumption during manufacturing. This activity starts at the gate of the activities that produce 'display, liquid crystal, 17 inches',  within the geography of Global. This activity ends with the supply of 'display, liquid crystal, 17 inches',  to the consumers of this product. Transport is included. Product losses during transportation are assumed negligible and are therefore not included. Dataset documentation https://v38.ecoquery.ecoinvent.org/Details/PDF/3021D62D-7AC4-478E-A639-B160A3B664A9/290C1F85-4CC4-4FA1-B0C8-2CB7F4276DCE</t>
  </si>
  <si>
    <t>17” cathode ray tube display</t>
  </si>
  <si>
    <t>market for display, cathode ray tube, 17 inches | display, cathode ray tube, 17 inches | Cutoff, U (copy) - GLO</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</si>
  <si>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is the market for  'display, cathode ray tube, 17 inches', in the Global geography.;In this market, expert judgement was used to develop product specific transport distance estimations.;This is a mobile infrastructure, representing the product of a 17 Inch cathode ray tube (CRT) computer screen. The electric appliance represents an average 17 inch CRT computer screen in the late 1990s. Its production represents all materials necessary to construct it, energy consumption during manufacturing. This activity starts at the gate of the activities that produce 'display, cathode ray tube, 17 inches',  within the geography of Global. This activity ends with the supply of 'display, cathode ray tube, 17 inches',  to the consumers of this product. Transport is included. Product losses during transportation are assumed negligible and are therefore not included. Dataset documentation https://v38.ecoquery.ecoinvent.org/Details/PDF/45BD1931-882A-45A3-BD3D-FAC0C8CD6A77/290C1F85-4CC4-4FA1-B0C8-2CB7F4276DCE</t>
  </si>
  <si>
    <t>market for printer, laser, colour | printer, laser, colour | Cutoff, U - GLO</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</si>
  <si>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is the market for  'printer, laser, colour', in the Global geography.;In this market, expert judgement was used to develop product specific transport distance estimations.;This is a mobile infrastructure, representing the product of a laser colour jet printer.Its production represents a typical laser colour jet printer in the last 3 years before the reference year 2005, used at home or in small offices, with a mass of 4.61 kg. It has a lifetime of 4 years and a lifetime capacity of 4,800 kg. It includes all materials necessary to construct it, energy consumption during manufacturing and packaging, with a total mass of 1.6 kg. This activity starts at the gate of the activities that produce 'printer, laser, colour',  within the geography of Global. This activity ends with the supply of 'printer, laser, colour',  to the consumers of this product. Transport is included. Product losses during transportation are assumed negligible and are therefore not included. Dataset documentation https://v38.ecoquery.ecoinvent.org/Details/PDF/43C72EE9-6575-45EC-BDE8-D3859A04B02B/290C1F85-4CC4-4FA1-B0C8-2CB7F4276DCE</t>
  </si>
  <si>
    <t>Black/white colour printer</t>
  </si>
  <si>
    <t>market for printer, laser, black/white | printer, laser, black/white | Cutoff, U - GLO</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</si>
  <si>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is the market for  'printer, laser, black/white', in the Global geography.;In this market, expert judgement was used to develop product specific transport distance estimations.;This is a mobile infrastructure, representing the product of a laser black/white jet printer. Its production represents a typical laser black/white jet printer in the last 3 years before the reference year 2005, used at home or in small offices, with a total mass of 4.61 kg. It has a lifetime of 4 years and a lifetime capacity of 4,800 kg.  It includes all materials necessary to construct it, energy consumption during manufacturing and packaging, with a total mass of 1.6 kg. This activity starts at the gate of the activities that produce 'printer, laser, black/white',  within the geography of Global. This activity ends with the supply of 'printer, laser, black/white',  to the consumers of this product. Transport is included. Product losses during transportation are assumed negligible and are therefore not included. Dataset documentation https://v38.ecoquery.ecoinvent.org/Details/PDF/6DD704D6-63A8-4E0A-8C74-950493890C4D/290C1F85-4CC4-4FA1-B0C8-2CB7F4276DCE</t>
  </si>
  <si>
    <t xml:space="preserve"> Toner module,
laser printer, colour</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</si>
  <si>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is the market for  'toner module, laser printer, colour', in the Global geography.;In this market, expert judgement was used to develop product specific transport distance estimations.;This is a mobile infrastructure, representing the product of a toner module, laser printer, black/white. Its production represents a standard colour toner cartridge (cyan, yellow, magenta or black, CMYK) with a capacity of 5,000 prints A4 and a coverage of 5%, specifically a HP C4096A for HP2100 printers. It has a mass of 880 gr and an additional mass of  260 gr for the toner.  It includes all materials necessary to construct it and energy consumption during manufacturing. This activity starts at the gate of the activities that produce 'toner module, laser printer, colour',  within the geography of Global. This activity ends with the supply of 'toner module, laser printer, colour',  to the consumers of this product. Transport is included. Product losses during transportation are assumed negligible and are therefore not included. Dataset documentation https://v38.ecoquery.ecoinvent.org/Details/PDF/EFE80976-B969-407A-A048-88C3CE27B47D/290C1F85-4CC4-4FA1-B0C8-2CB7F4276DCE</t>
  </si>
  <si>
    <t>market for toner module, laser printer, colour | toner module, laser printer, colour | Cutoff, U - GLO</t>
  </si>
  <si>
    <t>market for toner module, laser printer, black/white | toner module, laser printer, black/white | Cutoff, U - GLO</t>
  </si>
  <si>
    <t xml:space="preserve"> Toner module,
laser printer, black/white</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</si>
  <si>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is the market for  'toner module, laser printer, black/white', in the Global geography.;In this market, expert judgement was used to develop product specific transport distance estimations.;This is a mobile infrastructure, representing the product of a toner module, laser printer, black/white. Its production represents a standard black toner cartridge with a capacity of 5,000 prints A4 and a coverage of 5%, specifically a HP C4096A for HP2100 printers. It has a mass of 880 gr and an additional mass of  260 gr for the toner.  It includes all materials necessary to construct it and energy consumption during manufacturing. This activity starts at the gate of the activities that produce 'toner module, laser printer, black/white',  within the geography of Global. This activity ends with the supply of 'toner module, laser printer, black/white',  to the consumers of this product. Transport is included. Product losses during transportation are assumed negligible and are therefore not included. Dataset documentation https://v38.ecoquery.ecoinvent.org/Details/PDF/7C525BEA-E61E-4EF7-AFB2-E44BED50E04B/290C1F85-4CC4-4FA1-B0C8-2CB7F4276DCE</t>
  </si>
  <si>
    <t>Computer keyboard</t>
  </si>
  <si>
    <t>market for keyboard | keyboard | Cutoff, U - GLO</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</si>
  <si>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is the market for  'keyboard', in the Global geography.;In this market, expert judgement was used to develop product specific transport distance estimations.;This is a mobile infrastructure, representing the product of a standard keyboard. Its production represents a common keyboard with a mass of 1.18 kg and 102 keys, representing a typical keyboard used at home or in an office. Its production represents all materials necessary to construct it, energy consumption during manufacturing. This activity starts at the gate of the activities that produce 'keyboard',  within the geography of Global. This activity ends with the supply of 'keyboard',  to the consumers of this product. Transport is included. Product losses during transportation are assumed negligible and are therefore not included. Dataset documentation https://v38.ecoquery.ecoinvent.org/Details/PDF/7ED8A603-FF84-4908-8E0A-6DD79F7BC9AD/290C1F85-4CC4-4FA1-B0C8-2CB7F4276DCE</t>
  </si>
  <si>
    <t>Pointing device,
optical mouse, with cable</t>
  </si>
  <si>
    <t>market for pointing device, optical mouse, with cable | pointing device, optical mouse, with cable | Cutoff, U - GLO</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</si>
  <si>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is the market for  'pointing device, optical mouse, with cable', in the Global geography.;In this market, expert judgement was used to develop product specific transport distance estimations.;This is a mobile infrastructure, representing the product of an optical mouse with cable. Its production represents a typical optical computer mouse used at home or in an office  based on a Logitech Optical Mouse USB manufactured in 2002 with a total mass 0.120 kg. It includes all materials necessary to construct it and energy consumption during manufacturing. This activity starts at the gate of the activities that produce 'pointing device, optical mouse, with cable',  within the geography of Global. This activity ends with the supply of 'pointing device, optical mouse, with cable',  to the consumers of this product. Transport is included. Product losses during transportation are assumed negligible and are therefore not included. Dataset documentation https://v38.ecoquery.ecoinvent.org/Details/PDF/1A6E5DA5-9D71-4766-AF7E-68492FC6BB4B/290C1F85-4CC4-4FA1-B0C8-2CB7F4276DCE</t>
  </si>
  <si>
    <t>Router</t>
  </si>
  <si>
    <t>market for router, internet | router, internet | Cutoff, U - GLO</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</si>
  <si>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is the market for  'router, internet', in the Global geography.;Transport from producers to consumers of this product in the geography covered by the market is included.;This is a mobile infrastructure, representing the product of a router that is used provide internet. Its production represents a Cisco Service Router 1800 Series, having a maximal data rate of 100 Mbit/s and a realistic data rate of 25 Mbit/s. Its power demand is 0.0042 kW at 1 Mbit/s and a lifetime of 6 years. It includes all materials necessary to construct it and energy consumption during manufacturing. This activity starts at the gate of the activities that produce 'router, internet',  within the geography of Global. This activity ends with the supply of 'router, internet',  to the consumers of this product. Transport is included. Product losses during transportation are assumed negligible and are therefore not included. Dataset documentation https://v38.ecoquery.ecoinvent.org/Details/PDF/5223CAD4-A343-4623-8E6B-1D38B57AE09B/290C1F85-4CC4-4FA1-B0C8-2CB7F4276DCE</t>
  </si>
  <si>
    <t>Smartphone</t>
  </si>
  <si>
    <t>market for consumer electronics, mobile device, smartphone | consumer electronics, mobile device, smartphone | Cutoff, U - GLO</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</si>
  <si>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is the market for  'consumer electronics, mobile device, smartphone', in the Global geography.;Transport from producers to consumers of this product in the geography covered by the market is included. This activity starts at the gate of the activities that produce 'consumer electronics, mobile device, smartphone',  within the geography of Global. This activity ends with the supply of 'consumer electronics, mobile device, smartphone',  to the consumers of this product. Transport is included. Product losses during transportation are assumed negligible and are therefore not included. Dataset documentation https://v38.ecoquery.ecoinvent.org/Details/PDF/C1BD189D-5910-4C7C-AC76-6731ECD1FE7D/290C1F85-4CC4-4FA1-B0C8-2CB7F4276DCE</t>
  </si>
  <si>
    <t>Tablet</t>
  </si>
  <si>
    <t>market for consumer electronics, mobile device, tablet | consumer electronics, mobile device, tablet | Cutoff, U - GLO</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</si>
  <si>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is the market for  'consumer electronics, mobile device, tablet', in the Global geography.;Transport from producers to consumers of this product in the geography covered by the market is included. This activity starts at the gate of the activities that produce 'consumer electronics, mobile device, tablet',  within the geography of Global. This activity ends with the supply of 'consumer electronics, mobile device, tablet',  to the consumers of this product. Transport is included. Product losses during transportation are assumed negligible and are therefore not included. Dataset documentation https://v38.ecoquery.ecoinvent.org/Details/PDF/B437A2B7-634A-499F-97A4-E550ED07B0BE/290C1F85-4CC4-4FA1-B0C8-2CB7F4276DCE</t>
  </si>
  <si>
    <t>Television</t>
  </si>
  <si>
    <t>market for television | television | Cutoff, U - GLO</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</si>
  <si>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activity represents the market for 1 unit of television.Transport information are taken from the ecoinvent GLO transport model, excel accessible on the ecoinvent website "Default Transport Assumptions". Air transport is excluded based on expert judgement. The activity starts at factory gate with the final product ready for transport (packaging is not included). The activity includes the transport of the final good to the consumer.  Dataset documentation https://v38.ecoquery.ecoinvent.org/Details/PDF/85177583-9FAA-4567-81F2-8F4A0B298414/290C1F85-4CC4-4FA1-B0C8-2CB7F4276DCE</t>
  </si>
  <si>
    <t>market for hard disk drive, for desktop computer | hard disk drive, for desktop computer | Cutoff, U - GLO</t>
  </si>
  <si>
    <t xml:space="preserve"> Hard disk drive,
for desktop computer </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</si>
  <si>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is the market for  'hard disk drive, for desktop computer', in the Global geography.;In this market, expert judgement was used to develop product specific transport distance estimations.;This is a mobile infrastructure, representing the product of a Hard Disk for a desktop computer. Its production represents a common hard disk drive used in the last 3 years before 2005, Model "Western Digital", IDE hard drive, 10 GB, with a total mass 0.575 kg.  Its includes all the materials necessary to construct it, energy consumption during manufacturing. This activity starts at the gate of the activities that produce 'hard disk drive, for desktop computer',  within the geography of Global. This activity ends with the supply of 'hard disk drive, for desktop computer',  to the consumers of this product. Transport is included. Product losses during transportation are assumed negligible and are therefore not included. Dataset documentation https://v38.ecoquery.ecoinvent.org/Details/PDF/1129BFA9-B846-4F64-9730-205BB742A8E4/290C1F85-4CC4-4FA1-B0C8-2CB7F4276DCE</t>
  </si>
  <si>
    <t xml:space="preserve"> Hard disk drive,
for laptop computer </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</si>
  <si>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is the market for  'hard disk drive, for laptop computer', in the Global geography.;In this market, expert judgement was used to develop product specific transport distance estimations.;This is a mobile infrastructure, representing the product of a Hard Disk for a laptop computer. Its production represents a common hard disk drive in the last 3 years before 2005, 2.5 inch or 63.5 mm of radius, up to 80 or more GB with a total mass of 0.115 kg.  Its includes all the materials necessary to construct it, energy consumption during manufacturing. This activity starts at the gate of the activities that produce 'hard disk drive, for laptop computer',  within the geography of Global. This activity ends with the supply of 'hard disk drive, for laptop computer',  to the consumers of this product. Transport is included. Product losses during transportation are assumed negligible and are therefore not included. Dataset documentation https://v38.ecoquery.ecoinvent.org/Details/PDF/2E54E1B8-EFC1-4DF8-8F5A-4EED2F3439CE/290C1F85-4CC4-4FA1-B0C8-2CB7F4276DCE</t>
  </si>
  <si>
    <t>market for hard disk drive, for laptop computer | hard disk drive, for laptop computer | Cutoff, U - GLO</t>
  </si>
  <si>
    <t>Wooden furniture</t>
  </si>
  <si>
    <t>Electronic component machinery</t>
  </si>
  <si>
    <t>Heavy industrial machine</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</si>
  <si>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is the market for  'industrial machine, heavy, unspecified', in the geography of Europe.;This dataset represents the market for "industrial machine, heavy, unspecified" in Europe. This type of machinery is considered mobile infrastructur. Due to the generic character of the product no statistical trade data was found. It is therefore assumed that heavy industrial machinery is  traded mostly on a regional European market. Transport distances are estimated using a model based on Eurostat transport statistics.;This is an immobile infrastructure, representing the product of a industrial machine, heavy, unspecified. The infrastructure represents a rock crusher made with a lifetime of 25 years. The process includes input materials but excludes the energy for assebling.  The activity begins with the industrial machine at the factory gate, ready for transportation. The activity ends with the industrial machine being delivered to user. Dataset documentation https://v38.ecoquery.ecoinvent.org/Details/PDF/96421600-3190-44D4-9193-347253F6A2BD/290C1F85-4CC4-4FA1-B0C8-2CB7F4276DCE</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</si>
  <si>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activity represents the market for 1 kg of furniture. Transport information are taken from the ecoinvent GLO transport model, excel accessible on the ecoinvent website "Default Transport Assumptions". Air transport is excluded based on expert judgement. The reference product is considered an infrastructure, meaning that the reference product is not assigned a dry and wet mass, but it has the properties of “lifetime” and “lifetime capacity”. The property “weight” has been added in order to account for the mass of the product in the transport exchanges. The activity starts at factory gate with the final product ready for transport (packaging is not included). The activity includes the transport of the final good to the consumer.  Dataset documentation https://v38.ecoquery.ecoinvent.org/Details/PDF/A22E0E64-2D95-4681-8E6E-E4FAAD72F23B/290C1F85-4CC4-4FA1-B0C8-2CB7F4276DCE</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</si>
  <si>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is the market for  'electronic component machinery, unspecified', in the Global geography.;Transport from producers to consumers of this product in the geography covered by the market is included.;This is an immobile infrastructure, representing the product of an electronic component machinery, unspecified. The product represents a 2,500 kg  machinery that is used in the production of semiconductors, printed wiring boards, capacitors, etc. and it is based on an average of wafer marking system, laser blind-via drilling system and a IC trim system. The process includes input  material, production efforts and infrastructure. This activity starts with the built infrastructure ready to use. This activity ends with the infrastructure made accessible to the users. Transport or losses are considered irrelevant for this product. Dataset documentation https://v38.ecoquery.ecoinvent.org/Details/PDF/7C64347B-7089-40E3-819A-491B5EB60F0B/290C1F85-4CC4-4FA1-B0C8-2CB7F4276DCE</t>
  </si>
  <si>
    <t>market for furniture, wooden | furniture, wooden | Cutoff, U - GLO</t>
  </si>
  <si>
    <t>market for electronic component machinery, unspecified | electronic component machinery, unspecified | Cutoff, U - GLO</t>
  </si>
  <si>
    <t>market for industrial machine, heavy, unspecified | industrial machine, heavy, unspecified | Cutoff, U - RER</t>
  </si>
  <si>
    <t>HD lifetime (years)</t>
  </si>
  <si>
    <t>TV lifetime (years)</t>
  </si>
  <si>
    <t>Tablet lifetime (years)</t>
  </si>
  <si>
    <t>Phone lifetime (years)</t>
  </si>
  <si>
    <t>Router lifetime (years)</t>
  </si>
  <si>
    <t>Keyboard lifetime (years)</t>
  </si>
  <si>
    <t>Device lifetime (years)</t>
  </si>
  <si>
    <t>Furniture lifetime (years)</t>
  </si>
  <si>
    <t>Weight in kg</t>
  </si>
  <si>
    <t>Machinery lifetime (years)</t>
  </si>
  <si>
    <t>market for graphic paper, 100% recycled | graphic paper, 100% recycled | Cutoff, U - GLO</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</si>
  <si>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is the market for  'graphic paper, 100% recycled', in the Global geography.;This market contains no transport or losses, as they are irrelevant for the delivered product.;The product “graphic paper, 100% recycled” represents a weighted average of 9 common graphical recycling papers.  Recycled graphic paper is produced recycled, deinked paper.   This activity starts at the gate of the activities that produce 'graphic paper, 100% recycled',  within the geography of Global. This activity ends with the supply of  graphic paper, 100% recycled', to the consumers of this product. Transport or losses are considered irrelevant for this product. Dataset documentation https://v38.ecoquery.ecoinvent.org/Details/PDF/39311CCC-F8EC-4FB2-9BA6-3C7BB97CDFC2/290C1F85-4CC4-4FA1-B0C8-2CB7F4276DCE</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</si>
  <si>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dataset represents the European market for lightweight coated (LWC) paper. It includes estimates for average transport requirements from producing to using entity.
LWC paper is the coated type of mechanical paper which means that less than 90% of the fibres are in form of chemical pulp. It is predominantly used for print materials such as magazines and journals that require a higher paper quality than newsprint paper
 This dataset starts with the LWC paper leaving the gate of the producing entity, ready for distribution to using entities. This dataset includes the average transport from the production site to a central distribution site for the domestic and the foreign LWC paper consumed in Europe.
 Dataset documentation https://v38.ecoquery.ecoinvent.org/Details/PDF/DACF1437-61CB-41CD-AF42-23E79DDB82FD/290C1F85-4CC4-4FA1-B0C8-2CB7F4276DCE</t>
  </si>
  <si>
    <t>market for paper, woodcontaining, lightweight coated | paper, woodcontaining, lightweight coated | Cutoff, U - RER</t>
  </si>
  <si>
    <t>market for tap water | tap water | Cutoff, U - Europe without Switzerland</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</si>
  <si>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is the market for  'tap water', in the geography of Europe without Switzerland.;Transport from producers to consumers of this product in the geography covered by the market is included. This activity starts from tap water, under pressure, at tap water treatment plant and fed into the tap water distribution network. This activity ends with 1 kg of water at consumer (industrial or household).
This dataset includes: 
 - the distribution network
 - water losses during transmission 
This dataset doesn"t include
 - energy used during distribution for additional pressure. The tap water is already under pressure when fed into the network (see corresponding tap water production datasets). The implicit assumption is that no additional energy is required during distribution to overcome loss of load in the distribution network. This assumption is not always correct.
 - emissions to groundwater associated with water leaving the distribution network through leaks. These are assumed to be inconsequential since we are dealing with treated tap water. Dataset documentation https://v38.ecoquery.ecoinvent.org/Details/PDF/9E325074-193B-47B5-800D-06D0E8279D14/290C1F85-4CC4-4FA1-B0C8-2CB7F4276DCE</t>
  </si>
  <si>
    <t>market for transport, passenger car with internal combustion engine | transport, passenger car with internal combustion engine | Cutoff, U - RER</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</si>
  <si>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is the market for  'transport, passenger car with internal combustion engine', in the geography of Europe.;This market contains no transport or losses, as they are irrelevant for the delivered product.;This is delivering the service of average transportation of passenger/s across one kilometre (km). This service only considers the transportation of passengers. The dataset takes into account different car classes (EURO 3, EURO 4 and EURO 5). The vehicle is an average of the different car sizes (small, medium and large) and fuel types (petrol, diesel and natural gas) for each EURO category.  The average passenger load factor is considered to in total 97.2 kg. The dry weight of the vehicle is considered to be 1200 kg and its lifetime is 150000 km. A user that wish to model a different average load factor should modify this product or its producing activity.  This activity starts with the service generation.
 This activity ends with the service supplied to its consumers. Transport or losses are considered irrelevant for this product. Dataset documentation https://v38.ecoquery.ecoinvent.org/Details/PDF/7E9C7321-E488-424F-A212-DA04C70676B5/290C1F85-4CC4-4FA1-B0C8-2CB7F4276DCE</t>
  </si>
  <si>
    <t>This dataset describes a journey of 1 km with an electric passenger car. The dataset is parametrized with respect to mass of the vehicle, mass of the battery, consumption and lifetimes of vehicle and battery. The vehicle is described in terms of a vehicle without battery plus the battery. The amount of battery includes battery exchange due to maintenance. Currently, default values for a compact size car with a weight without battery of 918.22kg and a battery of 262kg are given. Assuming a life expectancy for the car of 150000km and an average lifetime for the battery of 100000, it is expected that about every second battery will require substitution. A default value of (150000km/100000km)*262 kg of batteries is taken into account including the maintenance. The current nominal value of battery mass has been derived assuming an energy density of 114Wh/kg and should correspond to about 120km of driving range. The construction of the datasets allows to change key parameters (like mass of the vehicle, mass of the battery, consumption, life times, etc.) in order to cover a wide spectrum of situations . However, it is important to consider that changing one parameter of a vehicle, e.g. its mass, may lead to changes in other parameters,  e.g. the consumption. When modifying the default parameters given, attention should be payed to the possible influence which one parameter may have over the other.   The dataset takes as input the car without battery, the battery, the  maintenance and the electric energy consumed for the journey. Both, the car and battery are considered as infrastructure even though they are expressed in kg. The datsets returns as by-products the non-exhaust emissions caused by brake, tyre and road wear. Dataset documentation https://v38.ecoquery.ecoinvent.org/Details/PDF/E7023017-30E5-4C35-B8DD-518EEC5A55EB/290C1F85-4CC4-4FA1-B0C8-2CB7F4276DCE</t>
  </si>
  <si>
    <t>Electricity for Spain</t>
  </si>
  <si>
    <t>Electricity for Spain,
renewable</t>
  </si>
  <si>
    <t>transport, passenger car, electric | transport, passenger car, electric | Cutoff, U - GLO</t>
  </si>
  <si>
    <t>Global
Electricity: Spanish mix 
in 2018</t>
  </si>
  <si>
    <t>Global
Electricity: Spanish
renewable mix in 2018</t>
  </si>
  <si>
    <t>transport, passenger car, electric | transport, passenger car, electric | Cutoff, U (renewable) - GLO</t>
  </si>
  <si>
    <t>market for transport, passenger, motor scooter | transport, passenger, motor scooter | Cutoff, U - GLO</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</si>
  <si>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is the market for  'transport, passenger, motor scooter', in the Global geography.;This market contains no transport or losses, as they are irrelevant for the delivered product.;This is delivering the service of transportation of one passenger across one kilometre (km). This service only considers the transportation of passengers. The vehicle operates with petrol, while its energy use and operation emissions represents average values for Swiss 50cc-150cc fleet. Its occupation is to carry 1.1 person and it has a lifetime expectancy of 50000km.  This activity starts with the service generation.
 This activity ends with the service supplied to its consumers. Transport or losses are considered irrelevant for this product. Dataset documentation https://v38.ecoquery.ecoinvent.org/Details/PDF/7662619B-50AE-4F63-AB4D-7FAE9D9BB993/290C1F85-4CC4-4FA1-B0C8-2CB7F4276DCE</t>
  </si>
  <si>
    <t>The data set reflects the transport of one person on one kilometer on an electric bicycle. Capacity utilisation: 1 person;[This dataset was already contained in the ecoinvent database version 2. It was not individually updated during the transfer to ecoinvent version 3. Life Cycle Impact Assessment results may still have changed, as they are affected by changes in the supply chain, i.e. in other datasets. This dataset was generated following the ecoinvent quality guidelines for version 2. It may have been subject to central changes described in the ecoinvent version 3 change report (http://www.ecoinvent.org/database/ecoinvent-version-3/reports-of-changes/), and the results of the central updates were reviewed extensively. The changes added e.g. consistent water flows and other information throughout the database. The documentation of this dataset can be found in the ecoinvent reports of version 2, which are still available via the ecoinvent website. The change report linked above covers all central changes that were made during the conversion process.]  This data includes the operation, maintenance and disposal of an electric bicycle and the use of the road infrastructure. For e-bike operation Swiss consumer mix is used. Dataset documentation https://v38.ecoquery.ecoinvent.org/Details/PDF/6BA803D4-74BF-482E-ABD7-AA543E3F9E75/290C1F85-4CC4-4FA1-B0C8-2CB7F4276DCE</t>
  </si>
  <si>
    <t>Transport using Swiss consumer mix. Life expectancy: 15000km
Electricity for Spain</t>
  </si>
  <si>
    <t>transport, passenger, bicycle | transport, passenger, bicycle | Cutoff, U - RoW</t>
  </si>
  <si>
    <t>transport, passenger, electric bicycle | transport, passenger, electric bicycle | Cutoff, U - RoW</t>
  </si>
  <si>
    <t>transport, passenger, electric bicycle | transport, passenger, electric bicycle | Cutoff, U (renewable) - RoW</t>
  </si>
  <si>
    <t>Passenger transport
by electric bicycle
(renewable electricity)</t>
  </si>
  <si>
    <t>Transport using Swiss consumer mix. Life expectancy: 15000km
Electricity for Spain, renewable</t>
  </si>
  <si>
    <t>Passenger transport
by bicycle</t>
  </si>
  <si>
    <t>The data set reflects the transport of one person on one kilometer on an bicycle. Capacity utilisation: 1 person  This data includes the operation and maintenance of a bicycle and the use of the road infrastructure. Dataset documentation https://v38.ecoquery.ecoinvent.org/Details/PDF/2979B567-DE7B-4BDD-89A8-40F6C4D9CDE7/290C1F85-4CC4-4FA1-B0C8-2CB7F4276DCE</t>
  </si>
  <si>
    <t>Citybike with racks. Life expectancy: 15000km</t>
  </si>
  <si>
    <t>market for transport, regular bus | transport, regular bus | Cutoff, U - GLO</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</si>
  <si>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is the market for  'transport, regular bus', in the Global geography.;This market contains no transport or losses, as they are irrelevant for the delivered product.;This is delivering the service of transportation of one passenger across one kilometre (km). This service only considers the transportation of passengers. The vehicle operates with diesel. The energy use and combustion emissions data represents average data for the operation of an average Swiss regular bus (fleet average) in the year 2005, comprising various emission technologies. Its average life spam is 12.5 years and its  kilometric performance is 1,000,000 km, with an average load 12.3 passengers per vehicle.  This activity starts with the service generation.
 This activity ends with the service supplied to its consumers. Transport or losses are considered irrelevant for this product. Dataset documentation https://v38.ecoquery.ecoinvent.org/Details/PDF/4015DF93-CE66-4038-AC28-706A5003E636/290C1F85-4CC4-4FA1-B0C8-2CB7F4276DCE</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</si>
  <si>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is the market for  'transport, tram', in the Global geography.;This market contains no transport or losses, as they are irrelevant for the delivered product.;This is delivering the service of transportation of one passenger across one kilometre (km). This service only considers the transportation of passengers. The vehicle operates with electricity. Its average life spam is 30 years and its  kilometric performance is 1,120,000 km, with an average load 52.8 passengers per vehicle.   This activity starts with the service generation.
 This activity ends with the service supplied to its consumers. Transport or losses are considered irrelevant for this product. Dataset documentation https://v38.ecoquery.ecoinvent.org/Details/PDF/03D52578-4B20-487A-9D83-475CCE435BF3/290C1F85-4CC4-4FA1-B0C8-2CB7F4276DCE</t>
  </si>
  <si>
    <t>market for transport, tram | transport, tram | Cutoff, U - GLO</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</si>
  <si>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is the market for  'transport, trolleybus', in the Global geography.;This market contains no transport or losses, as they are irrelevant for the delivered product.;This is delivering the service of transportation of one passenger across one kilometre (km). This service only considers the transportation of passengers. The vehicle operates with electricity. Its average life spam is 17 years and its  kilometric performance is 1,416,666 km, with an average load 26.0 passengers per vehicle.  This activity starts with the service generation.
 This activity ends with the service supplied to its consumers. Transport or losses are considered irrelevant for this product. Dataset documentation https://v38.ecoquery.ecoinvent.org/Details/PDF/F96C2937-FFA0-4B47-82B4-CF14DD6F9978/290C1F85-4CC4-4FA1-B0C8-2CB7F4276DCE</t>
  </si>
  <si>
    <t>market for transport, trolleybus | transport, trolleybus | Cutoff, U - GLO</t>
  </si>
  <si>
    <t>The dataset represents the entire transport life cycle of a regional passenger train in Switzerland. The dataset of energy use and combustion emissions represents the performance of a regional passenger train in Switzerland. In Switzerland, passenger transport is performed almost exclusively by electric powered trains.  The dataset starts with the production of a regional train. Service of energy use and combustion emissions starts with energy consumption. The dataset ends with the service of transporting 1 passenger over a distance of 1 km by a regional train. The dataset includes the production, the maintenance and the energy use and operation emission of a regional train, the construction of a railway track. The dataset of energy use and combustion emissions includes energy consumption, airborne emissions and emissions to soil. The dataset doesn't include emission of lubricates. Dataset documentation https://v38.ecoquery.ecoinvent.org/Details/PDF/D1491664-2CA6-43C6-BA0B-0015F3D5CF09/290C1F85-4CC4-4FA1-B0C8-2CB7F4276DCE</t>
  </si>
  <si>
    <t>transport, passenger train, regional | transport, passenger train | Cutoff, U - CH</t>
  </si>
  <si>
    <t>Based on "transport, passenger train, AT/BE/DE/FR/IT, 2008". Inventory refers to the entire transport life cycle. For rail infrastructure, expenditures and environmental interventions due to construction of rail tracks have been allocated based on the Gross tonne kilometre performance. Expenditures due to operation of the rail infrastructure, as well as land use have been allocated based on the yearly train kilometre performance. This dataset is considered to represent global average values. The dataset starts when the infrastructure input (train and railway tracks) starts to be used for passenger transport. The module calls the modules 'operation of vehicle'; 'production, maintenance and disposal of vehicles'; 'construction and maintenance and disposal of railway tracks'. Dataset documentation https://v38.ecoquery.ecoinvent.org/Details/PDF/8532BEF5-4A8E-431F-98EF-5C9561CDE32F/290C1F85-4CC4-4FA1-B0C8-2CB7F4276DCE</t>
  </si>
  <si>
    <t>transport, passenger train | transport, passenger train | Cutoff, U - RoW</t>
  </si>
  <si>
    <t>Passenger transport
by high-speed train</t>
  </si>
  <si>
    <t>transport, passenger train, high-speed | transport, passenger train | Cutoff, U - RoW</t>
  </si>
  <si>
    <t>Based on "transport, passenger train, high-speed, DE/FR/IT, 2000". Inventory refers to the entire transport life cycle. For rail infrastructure, expenditures and environmental interventions due to construction of roads have been allocated based on the train kilometric performance. Expenditures due to operation of the rail infrastructure, as well as land use have been allocated based on the yearly train kilometre performance, too. The dataset starts when the infrastructure input (train and railway tracks) starts to be used for passenger transport. The module calls the modules 'operation of vehicle'; 'production and maintenance of vehicles'; 'construction of railway tracks'. Dataset documentation https://v38.ecoquery.ecoinvent.org/Details/PDF/988A6E28-19F8-46E6-B1DD-331EA14603D4/290C1F85-4CC4-4FA1-B0C8-2CB7F4276DCE</t>
  </si>
  <si>
    <t>The transport by train refers to the conditions in Germany (ICE-train).</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</si>
  <si>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is the market for 'transport, passenger, aircraft, unspecified', in the the Global geography. This is a generic market; the suppliers of this market make available this generic product by redirecting a part of the production of several more specific products.;No transport or losses have been considered for the generic product supplied in this market, as the transport modelled in the upstream niche markets for the more specific products do already account it.;This is delivering the service of transportation of one passenger across one kilometre (km). This service considers the transportation of passengers and goods. The vehicle represents an average combination of passenger aircrafts for different flight distances (vey short, short, medium and long haul).   This activity starts with the service generation.
 This activity ends with the service supplied to its consumers. Transport or losses are considered irrelevant for this product. Dataset documentation https://v38.ecoquery.ecoinvent.org/Details/PDF/61E59D76-AA84-4B9E-88BF-38D066AD2F3A/290C1F85-4CC4-4FA1-B0C8-2CB7F4276DCE</t>
  </si>
  <si>
    <t>market for transport, passenger aircraft, unspecified | transport, passenger aircraft, unspecified | Cutoff, U - GLO</t>
  </si>
  <si>
    <t>market for transport, freight train | transport, freight train | Cutoff, U - Europe without Switzerland</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</si>
  <si>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is the market for  'transport, freight train', in the geography of Europe without Switzerland.;This market contains no transport or losses, as they are irrelevant for the delivered product.;This is delivering the service of transportation of 1 metric ton across the distance of 1 km. This service only considers the transportation of goods. The vehicle operates with diesel, electricity or gard coal, while it has a mass of 1000 Gt.  The transport node indirectly considers empty trips (if any) by taking into account the total amount of freight transported throughout the lifetime of the mobile infrastructure. This activity starts with the service generation.
 This activity ends with the service supplied to its consumers. Transport or losses are considered irrelevant for this product. Dataset documentation https://v38.ecoquery.ecoinvent.org/Details/PDF/CD60073B-977A-4E14-8CB3-CDD3DBB56A0D/290C1F85-4CC4-4FA1-B0C8-2CB7F4276DCE</t>
  </si>
  <si>
    <t>market for transport, freight, lorry, unspecified | transport, freight, lorry, unspecified | Cutoff, U - RER</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</si>
  <si>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is the market for 'transport, freight, lorry, unspecified', in the the geography of Europe. This is a generic market; the suppliers of this market make available this generic product by redirecting a part of the production of several more specific products.;No transport or losses have been considered for the generic product supplied in this market, as the transport modelled in the upstream niche markets for the more specific products do already account it.;This is delivering the service of transportation of 1 metric ton across the distance of 1 km. This service only considers the transportation of goods. The vehicle operates with diesel, and it provides a fleet average that includes different lorry classes as well as EURO classes. Specific transport activities are available in the database, this represents a generic product that can be used when no further information are available.  This service provides combines data for transport which is calculated for an average load factor, including empty return trips. This activity starts with the service generation.
 This activity ends with the service supplied to its consumers. Transport or losses are considered irrelevant for this product. Dataset documentation https://v38.ecoquery.ecoinvent.org/Details/PDF/791303A3-D6A9-4A04-8C7B-5F25CA5E322D/290C1F85-4CC4-4FA1-B0C8-2CB7F4276DCE</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</si>
  <si>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is the market for  'transport, freight, sea, container ship', in the Global geography.;This market contains no transport or losses, as they are irrelevant for the delivered product.;This is delivering the service of transportation of 1 metric ton across the distance of 1 km. This service only considers the transportation of packaged goods stored in containers like chemicals, grains, metals, electronics, etc. The ship operates with heavy fuel oil and has a mass of 18,165,000 kg. The DWT (load capacity) of the container ship is 43,000 tonnes, and it is estimated to transport an average of 7,200 million tonne.kms per year for 25 years. The transport node indirectly considers empty trips (if any) by taking into account the total amount of freight transported throughout the lifetime of the mobile infrastructure. This activity starts with the service generation.
 This activity ends with the service supplied to its consumers. Transport or losses are considered irrelevant for this product. Dataset documentation https://v38.ecoquery.ecoinvent.org/Details/PDF/A386DE3A-68DB-4646-8DB7-8ABAA7E0C1D5/290C1F85-4CC4-4FA1-B0C8-2CB7F4276DCE</t>
  </si>
  <si>
    <t>market for transport, freight, sea, container ship | transport, freight, sea, container ship | Cutoff, U - GLO</t>
  </si>
  <si>
    <t>market for transport, freight, aircraft, unspecified | transport, freight, aircraft, unspecified | Cutoff, U - GLO</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</si>
  <si>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is the market for 'transport, freight, aircraft, unspecified', in the the Global geography. This is a generic market; the suppliers of this market make available this generic product by redirecting a part of the production of several more specific products.;No transport or losses have been considered for the generic product supplied in this market, as the transport modelled in the upstream niche markets for the more specific products do already account it.;This is delivering the service of transportation of 1 metric ton across the distance of 1 km. This service only considers the transportation of goods. The vehicle operates with kerosene. Its operation is a combination of aircrafts used for activities where the distance of the transport supplied is unkown.  The transport node indirectly considers empty trips (if any) by taking into account the total amount of freight transported throughout the lifetime of the mobile infrastructure. This activity starts with the service generation.
 This activity ends with the service supplied to its consumers. Transport or losses are considered irrelevant for this product. Dataset documentation https://v38.ecoquery.ecoinvent.org/Details/PDF/00D87C5C-C5AA-4052-AF4E-78D230EBE504/290C1F85-4CC4-4FA1-B0C8-2CB7F4276DCE</t>
  </si>
  <si>
    <t>This is a market activity. Each market represents the consumption mix of a product in a given geography, connecting suppliers with consumers of the same product in the same geographical area. Markets group the producers and also the imports of the product (if relevant) within the same geographical area. They also account for transport to the consumer and for the losses during that process, when relevant.;This is the market for  'transport, freight, light commercial vehicle', in the geography of Europe without Switzerland.;This market contains no transport or losses, as they are irrelevant for the delivered product.;This is delivering the service of transportation of 1 metric ton across the distance of 1 km. This service only considers the transportation of goods. The vehicle operates with diesel or petrol, while its production  is based of the Golf A4. Its life time performance is assumed to be 239,000 pkm.  This activity starts with the service generation.
 This activity ends with the service supplied to its consumers. Transport or losses are considered irrelevant for this product. Dataset documentation https://v38.ecoquery.ecoinvent.org/Details/PDF/1B9BB0F3-6F37-4BDC-BA46-0603242216F5/290C1F85-4CC4-4FA1-B0C8-2CB7F4276DCE</t>
  </si>
  <si>
    <t>market for transport, freight, light commercial vehicle | transport, freight, light commercial vehicle | Cutoff, U - Europe without Switzerland</t>
  </si>
  <si>
    <t>Ecoinvent Version 3.8
Wernet, G., Bauer, C., Steubing, B., Reinhard, J., Moreno-Ruiz, E., and Weidema, B., 2016. The ecoinvent database version 3 (part I): overview and methodology. The International Journal of Life Cycle Assessment, [online] 21(9), pp.1218–1230.
&lt;http://link.springer.com/10.1007/s11367-016-1087-8&gt;</t>
  </si>
  <si>
    <t>Activity (academic year / semester / project / …)</t>
  </si>
  <si>
    <t>University Degree / Master</t>
  </si>
  <si>
    <t>Time invested in the Activity (days)</t>
  </si>
  <si>
    <t>Student and Activity data</t>
  </si>
  <si>
    <t>Daily impact during the activity</t>
  </si>
  <si>
    <t>Time invested in the 
academic activity (days)</t>
  </si>
  <si>
    <t>Machine lifetime (years)</t>
  </si>
  <si>
    <t>TOTAL impact during the Academic Activity</t>
  </si>
  <si>
    <t>X</t>
  </si>
  <si>
    <t>LCIA methos used:</t>
  </si>
  <si>
    <t>ReCiPe 2016 Midpoint (H)</t>
  </si>
  <si>
    <t>https://www.rivm.nl/en/life-cycle-assessment-lca/recipe</t>
  </si>
  <si>
    <t>https://www.rivm.nl/en/life-cycle-assessment-lca/downloads</t>
  </si>
  <si>
    <t>https://www.rivm.nl/documenten/recipe2016cfsv1120180117</t>
  </si>
  <si>
    <t>Characterisation factors:</t>
  </si>
  <si>
    <t>LCIA - the ReCiPe model:</t>
  </si>
  <si>
    <t>Downloads in the RIVM webpage:</t>
  </si>
  <si>
    <t>Electricity</t>
  </si>
  <si>
    <t>Days of heating
in activity</t>
  </si>
  <si>
    <t>Annual days of heating
in building or climatic zone</t>
  </si>
  <si>
    <t>Food consumption</t>
  </si>
  <si>
    <t>Ozone formation
Terrestrial ecosystems</t>
  </si>
  <si>
    <t>Ozone formation
Human health</t>
  </si>
  <si>
    <t>1 l</t>
  </si>
  <si>
    <t>Milk, semi-skimmed, UHT, processed in FR | Ambient (average) | HDPE | at supermarket</t>
  </si>
  <si>
    <t>France 
Electricity: market for Spain 2014</t>
  </si>
  <si>
    <t>Servings</t>
  </si>
  <si>
    <t>ml per serving</t>
  </si>
  <si>
    <t>Yogurt, fermented milk or dairy specialty, plain, processed in FR | Chilled | PP | at supermarket</t>
  </si>
  <si>
    <t>Yogurt, fermented milk or dairy specialty, flavoured, with sugar, processed in FR | Chilled | PP | at supermarket</t>
  </si>
  <si>
    <t>Soy drink, plain, processed in FR | Chilled | Cardboard | at supermarket</t>
  </si>
  <si>
    <t>Semi-hard cheese, from ewe's milk, processed in FR | Chilled | LDPE | at supermarket</t>
  </si>
  <si>
    <t>g per serving</t>
  </si>
  <si>
    <t>Chicken, breast, meat and skin, roasted/baked, processed in FR | Chilled | PS | Oven | at consumer</t>
  </si>
  <si>
    <t>Beef, flank steak, grilled/pan-fried, processed in FR | Chilled | PS | Pan frying | at consumer</t>
  </si>
  <si>
    <t>Pork loin, cooked, processed in FR | Chilled | Already packed - PET | Oven | at consumer</t>
  </si>
  <si>
    <t>Bayonne Cured ham, raw, smoked, processed in FR | Chilled | Already packed - PP/PE | at supermarket</t>
  </si>
  <si>
    <t>Cooked ham, superior quality, rind less, processed in FR | Chilled | Already packed - PET | at supermarket</t>
  </si>
  <si>
    <t>Whiting, fried, processed in FR | Chilled | PP | Pan frying | at consumer</t>
  </si>
  <si>
    <t>Tuna, roasted/baked, processed in FR | Chilled | PP | Oven | at consumer</t>
  </si>
  <si>
    <t>Salmon, grilled/pan-fried, processed in FR | Chilled | PP | Pan frying | at consumer</t>
  </si>
  <si>
    <t>Egg, fried without added fat, processed in FR | Chilled | Cardboard | Pan frying | at consumer</t>
  </si>
  <si>
    <t>Bread, French bread (baguette or ball), with yeast, processed in FR | Ambient (short) | Paper | at supermarket</t>
  </si>
  <si>
    <t>Pasta</t>
  </si>
  <si>
    <t>Dried pasta, cooked, unsalted, processed in FR | Chilled | PP | at supermarket</t>
  </si>
  <si>
    <t>Sandwich loaf, processed in FR | Ambient (short) | LDPE | at supermarket</t>
  </si>
  <si>
    <t>Rice, cooked, unsalted, processed in FR | Ambient (average) | PP | at supermarket</t>
  </si>
  <si>
    <t>Biscuit (cookie), plain, processed in FR | Ambient (long) | Cardboard | at supermarket</t>
  </si>
  <si>
    <t>Lentil, cooked, processed in FR | Chilled | Steel | Microwave | at consumer</t>
  </si>
  <si>
    <t>Chick pea, cooked, processed in FR | Chilled | Steel | No preparation | at consumer</t>
  </si>
  <si>
    <t>Haricot bean, cooked, processed in FR | Chilled | Steel | Microwave | at consumer</t>
  </si>
  <si>
    <t>Potato, sautéed/pan-fried, processed in FR | Chilled | PP | Pan frying | at consumer</t>
  </si>
  <si>
    <t>Tomato, raw, processed in FR | Ambient (average) | No packaging | at supermarket</t>
  </si>
  <si>
    <t>Lettuce, raw, processed in FR | Ambient (average) | No packaging | at supermarket</t>
  </si>
  <si>
    <t>Onion, cooked, processed in FR | Chilled | PP | Boiling | at consumer</t>
  </si>
  <si>
    <t>Carrot, cooked, processed in FR | Chilled | PP | Boiling | at consumer</t>
  </si>
  <si>
    <t>Sweet pepper, green, cooked, processed in FR | Chilled | PP | Boiling | at consumer</t>
  </si>
  <si>
    <t>Apple, pulp and peel, raw, processed in FR | Ambient (average) | No packaging | at supermarket</t>
  </si>
  <si>
    <t>Orange, pulp, raw, processed in FR | Ambient (average) | No packaging | at supermarket</t>
  </si>
  <si>
    <t>Banana, pulp, raw, processed in FR | Ambient (average) | No packaging | at supermarket</t>
  </si>
  <si>
    <t>Pear, pulp and peel, raw, processed in FR | Ambient (average) | No packaging | at supermarket</t>
  </si>
  <si>
    <t>Olive oil, extra virgin, processed in FR | Ambient (long) | PET | at supermarket</t>
  </si>
  <si>
    <t>Tomato sauce, w vegetables, prepacked, processed in FR | Chilled | PVC | at supermarket</t>
  </si>
  <si>
    <t>Sugar, white, processed in FR | Ambient (average) | Paper | at supermarket</t>
  </si>
  <si>
    <t>tap water production, conventional treatment</t>
  </si>
  <si>
    <t>Mineral still water (Vittel), bottled, averagely mineralized, processed in FR | Ambient (average) | Already packed - PET | at supermarket</t>
  </si>
  <si>
    <t>Coffee with milk or white coffee or cappuccino, instant coffee or not, without sugar, ready-to-drink, processed in FR | Ambient (average) | Cardboard | Water cooker | at consumer</t>
  </si>
  <si>
    <t>Tea, brewed, without sugar, processed in FR | Ambient (average) | LDPE | Water cooker | at consumer</t>
  </si>
  <si>
    <t>Beer, regular (4-5° alcohol), processed in FR | Chilled | Glass | at supermarket</t>
  </si>
  <si>
    <t>Orange juice, home-made, processed in FR | Chilled | Cardboard | at supermarket</t>
  </si>
  <si>
    <t>Cola, with sugar, processed in FR | Chilled | PET | at supermarket</t>
  </si>
  <si>
    <t>Wine, red, 11°, processed in FR | Ambient (average) | Already packed - Glass | at supermarket</t>
  </si>
  <si>
    <t>Lácteos y análogos</t>
  </si>
  <si>
    <t>Leche
Milk</t>
  </si>
  <si>
    <t>Yogur
Yoghurt</t>
  </si>
  <si>
    <t>Yogur de sabores
Flavoured yoghurt</t>
  </si>
  <si>
    <t>Bebida de soja
Soy drink</t>
  </si>
  <si>
    <t>Queso
Cheese</t>
  </si>
  <si>
    <t>Carnes, pescados y huevos</t>
  </si>
  <si>
    <t>Carne de pollo y gallina
Chicken</t>
  </si>
  <si>
    <t>Carne de vacuno
Beef</t>
  </si>
  <si>
    <t>Carne de cerdo
Pork</t>
  </si>
  <si>
    <t>Jamón Serrano
Cured ham</t>
  </si>
  <si>
    <t>Jamón York
Cooked ham</t>
  </si>
  <si>
    <t>Pescadilla
European hake</t>
  </si>
  <si>
    <t>Atún / Bonito
Tuna</t>
  </si>
  <si>
    <t>Salmón
Salmon</t>
  </si>
  <si>
    <t>Huevo de gallina
Hen's egg</t>
  </si>
  <si>
    <t>Tortilla de patata
Spanish-style tortilla</t>
  </si>
  <si>
    <t>Spanish-style tortilla with onions (omelette with potatoes and onions), processed in FR | Chilled | LDPE | Microwave | at consumer</t>
  </si>
  <si>
    <t>Cereales, legumbres y tubérculos</t>
  </si>
  <si>
    <t>Pan blanco de trigo
Bread</t>
  </si>
  <si>
    <t>Pan de molde, de hamburguesa y similar
Squared bread, for burger and similar</t>
  </si>
  <si>
    <t>Croissant</t>
  </si>
  <si>
    <t>Croissant, processed in FR | Ambient (short) | PS | at supermarket</t>
  </si>
  <si>
    <t>Cereal de desayuno
Breakfast cereal</t>
  </si>
  <si>
    <t>Breakfast cereals, corn flakes, plain (not fortified with vitamins and chemical elements), processed in FR | Ambient (long) | LDPE | at supermarket</t>
  </si>
  <si>
    <t>Arroz
Rice</t>
  </si>
  <si>
    <t>Galletas sencillas, barquillos
Biscuit</t>
  </si>
  <si>
    <t>Lentejas
Lentils</t>
  </si>
  <si>
    <t>Garbanzos
Chick peas</t>
  </si>
  <si>
    <t>Alubias / Judías
Beans</t>
  </si>
  <si>
    <t>Patata
Potato</t>
  </si>
  <si>
    <t>Frutas, verduras y hortalizas</t>
  </si>
  <si>
    <t>Tomate
Tomato</t>
  </si>
  <si>
    <t>Lechuga / endivia / escarola
Lettuce / endive / escarole</t>
  </si>
  <si>
    <t>Cebolla / cebolleta
Onion / scallions</t>
  </si>
  <si>
    <t>Zanahoria
Carrot</t>
  </si>
  <si>
    <t>Pimiento
Pepper</t>
  </si>
  <si>
    <t xml:space="preserve">Puré de vegetales
Smashed vegetables </t>
  </si>
  <si>
    <t>Vegetables (3-4 types), mashed, processed in FR | Chilled | PP | Microwave | at consumer (copy)</t>
  </si>
  <si>
    <t>Piña
Pineapple</t>
  </si>
  <si>
    <t>Pineapple, pulp, raw, processed in FR | Ambient (average) | No packaging | at supermarket</t>
  </si>
  <si>
    <t>Ciruela
Plum</t>
  </si>
  <si>
    <t>Plum, raw, processed in FR | Ambient (average) | No packaging | at supermarket</t>
  </si>
  <si>
    <t>Manzana
Apple</t>
  </si>
  <si>
    <t>Naranja
Orange</t>
  </si>
  <si>
    <t>Banano / plátano
Banana / plantain</t>
  </si>
  <si>
    <t>Fresa en temporada
Strawberry in-season</t>
  </si>
  <si>
    <t>Strawberry, in-season, raw, processed in FR | Ambient (average) | No packaging | at supermarket</t>
  </si>
  <si>
    <t>Fresa fuera de temporada
Strawberry off-season</t>
  </si>
  <si>
    <t>Strawberry, off-season, raw, processed in FR | Ambient (average) | No packaging | at supermarket</t>
  </si>
  <si>
    <t>Granada
Pomegranate</t>
  </si>
  <si>
    <t>Pomegranate, pulp and pips, raw, processed in FR | Ambient (average) | No packaging | at supermarket</t>
  </si>
  <si>
    <t>Pera
Pear</t>
  </si>
  <si>
    <t>Aceitunas
Olives</t>
  </si>
  <si>
    <t>Olive, green, stuffed (anchovy, sweet peppers, etc…), processed in FR | Chilled | Glass | at supermarket</t>
  </si>
  <si>
    <t>Mix de frutos secos
Nuts &amp; dried fruits mix</t>
  </si>
  <si>
    <t>Mix of salted grains/nuts and raisins, processed in FR | Ambient (long) | LDPE | at supermarket</t>
  </si>
  <si>
    <t>Otros: grasas, aceites, salsas y azúcares</t>
  </si>
  <si>
    <t>Aceite de oliva
Olive oil</t>
  </si>
  <si>
    <t>Salsa de tomate
Tomato sauce</t>
  </si>
  <si>
    <t>Azúcar blanca
Table sugar</t>
  </si>
  <si>
    <t>Miel
Honey</t>
  </si>
  <si>
    <t>Honey, processed in FR | Ambient (average) | PVC | at supermarket</t>
  </si>
  <si>
    <t>Arroz con leche
Rice pudding</t>
  </si>
  <si>
    <t xml:space="preserve">Rice pudding, refrigerated, processed in FR | Chilled | PP | No preparation | at consumer </t>
  </si>
  <si>
    <t>Baklava</t>
  </si>
  <si>
    <t>Baklava (oriental pastry with almonds and syrup), processed in FR | Ambient (long) | PS | at supermarket</t>
  </si>
  <si>
    <t>Pastel Vasco
Basque cake</t>
  </si>
  <si>
    <t>Basque cake (shortbread), with custard, processed in FR | Ambient (long) | PS | at supermarket</t>
  </si>
  <si>
    <t>Bebidas</t>
  </si>
  <si>
    <t>Agua del grifo
Tap water</t>
  </si>
  <si>
    <t>Agua embotellada
Water (bottled)</t>
  </si>
  <si>
    <t>Café solo
Black coffee</t>
  </si>
  <si>
    <t>Espresso coffee, not instant coffee, without sugar, ready-to-drink, processed in FR | Ambient (average) | Cardboard | Water cooker | at consumer</t>
  </si>
  <si>
    <t>Café con leche
White coffee</t>
  </si>
  <si>
    <t>Té
Tea</t>
  </si>
  <si>
    <t>Cerveza
Beer</t>
  </si>
  <si>
    <t>Zumo de naranja
Orange juice</t>
  </si>
  <si>
    <t>Refresco carbonatado
Soda</t>
  </si>
  <si>
    <t>Vino
Wine</t>
  </si>
  <si>
    <t>Bueno Viso, Ane
de Blas Martin, Maite
Bueno Mendieta, Gorka
Ruiz Ulloa, María del Pilar (Food section)*</t>
  </si>
  <si>
    <t>*The Food section has had the collaboration of professors Itziar Txurruka and Jonatan Miranda, from the Faculty of Pharmacy of the UPV/EHU.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</si>
</sst>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
    <numFmt numFmtId="166" formatCode="0.0000"/>
    <numFmt numFmtId="167" formatCode="0.00000"/>
  </numFmts>
  <fonts count="45" x14ac:knownFonts="1">
    <font>
      <sz val="11"/>
      <color theme="1"/>
      <name val="Liberation sans"/>
    </font>
    <font>
      <sz val="11"/>
      <name val="Liberation sans"/>
    </font>
    <font>
      <sz val="11"/>
      <color theme="1"/>
      <name val="Calibri"/>
    </font>
    <font>
      <sz val="11"/>
      <color theme="1"/>
      <name val="Calibri"/>
    </font>
    <font>
      <sz val="48"/>
      <color theme="1"/>
      <name val="Arial"/>
    </font>
    <font>
      <sz val="9"/>
      <color theme="1"/>
      <name val="Liberation sans"/>
    </font>
    <font>
      <sz val="9"/>
      <color theme="1"/>
      <name val="Arial"/>
    </font>
    <font>
      <sz val="11"/>
      <color theme="1"/>
      <name val="Liberation sans"/>
      <family val="2"/>
    </font>
    <font>
      <b/>
      <sz val="10"/>
      <color rgb="FF000000"/>
      <name val="Liberation Sans"/>
      <family val="2"/>
    </font>
    <font>
      <sz val="10"/>
      <color rgb="FFFFFFFF"/>
      <name val="Liberation Sans"/>
      <family val="2"/>
    </font>
    <font>
      <sz val="10"/>
      <color rgb="FFCC0000"/>
      <name val="Liberation Sans"/>
      <family val="2"/>
    </font>
    <font>
      <b/>
      <sz val="10"/>
      <color rgb="FFFFFFFF"/>
      <name val="Liberation Sans"/>
      <family val="2"/>
    </font>
    <font>
      <i/>
      <sz val="10"/>
      <color rgb="FF808080"/>
      <name val="Liberation Sans"/>
      <family val="2"/>
    </font>
    <font>
      <sz val="10"/>
      <color rgb="FF006600"/>
      <name val="Liberation Sans"/>
      <family val="2"/>
    </font>
    <font>
      <b/>
      <sz val="24"/>
      <color rgb="FF000000"/>
      <name val="Liberation Sans"/>
      <family val="2"/>
    </font>
    <font>
      <sz val="18"/>
      <color rgb="FF000000"/>
      <name val="Liberation Sans"/>
      <family val="2"/>
    </font>
    <font>
      <sz val="12"/>
      <color rgb="FF000000"/>
      <name val="Liberation Sans"/>
      <family val="2"/>
    </font>
    <font>
      <u/>
      <sz val="10"/>
      <color rgb="FF0000EE"/>
      <name val="Liberation Sans"/>
      <family val="2"/>
    </font>
    <font>
      <sz val="10"/>
      <color rgb="FF996600"/>
      <name val="Liberation Sans"/>
      <family val="2"/>
    </font>
    <font>
      <sz val="10"/>
      <color rgb="FF333333"/>
      <name val="Liberation Sans"/>
      <family val="2"/>
    </font>
    <font>
      <b/>
      <i/>
      <u/>
      <sz val="10"/>
      <color rgb="FF000000"/>
      <name val="Liberation Sans"/>
      <family val="2"/>
    </font>
    <font>
      <vertAlign val="superscript"/>
      <sz val="9"/>
      <color theme="1"/>
      <name val="Arial"/>
      <family val="2"/>
    </font>
    <font>
      <sz val="9"/>
      <color theme="1"/>
      <name val="Arial"/>
      <family val="2"/>
    </font>
    <font>
      <b/>
      <sz val="9"/>
      <color theme="1"/>
      <name val="Arial"/>
      <family val="2"/>
    </font>
    <font>
      <sz val="30"/>
      <color theme="1"/>
      <name val="Arial"/>
      <family val="2"/>
    </font>
    <font>
      <b/>
      <sz val="11"/>
      <color rgb="FF222222"/>
      <name val="Arial"/>
      <family val="2"/>
    </font>
    <font>
      <b/>
      <sz val="11"/>
      <color theme="1"/>
      <name val="Arial"/>
      <family val="2"/>
    </font>
    <font>
      <b/>
      <sz val="12"/>
      <color theme="1"/>
      <name val="Calibri"/>
      <family val="2"/>
    </font>
    <font>
      <sz val="9"/>
      <color theme="1"/>
      <name val="Liberation Sans"/>
      <family val="2"/>
    </font>
    <font>
      <vertAlign val="superscript"/>
      <sz val="9"/>
      <color theme="1"/>
      <name val="Liberation Sans"/>
      <family val="2"/>
    </font>
    <font>
      <b/>
      <sz val="12"/>
      <color theme="1"/>
      <name val="Arial"/>
      <family val="2"/>
    </font>
    <font>
      <sz val="12"/>
      <name val="Arial"/>
      <family val="2"/>
    </font>
    <font>
      <b/>
      <sz val="12"/>
      <name val="Liberation Sans"/>
      <family val="2"/>
    </font>
    <font>
      <sz val="11"/>
      <color theme="1"/>
      <name val="Arial"/>
      <family val="2"/>
    </font>
    <font>
      <b/>
      <sz val="18"/>
      <color theme="1"/>
      <name val="Arial"/>
      <family val="2"/>
    </font>
    <font>
      <b/>
      <sz val="30"/>
      <color theme="1"/>
      <name val="Arial"/>
      <family val="2"/>
    </font>
    <font>
      <sz val="9"/>
      <name val="Liberation Sans"/>
      <family val="2"/>
    </font>
    <font>
      <b/>
      <sz val="9"/>
      <color theme="1"/>
      <name val="Liberation Sans"/>
      <family val="2"/>
    </font>
    <font>
      <sz val="11"/>
      <name val="Arial"/>
      <family val="2"/>
    </font>
    <font>
      <b/>
      <sz val="14"/>
      <color theme="1"/>
      <name val="Liberation sans"/>
      <family val="2"/>
    </font>
    <font>
      <sz val="14"/>
      <color theme="1"/>
      <name val="Liberation sans"/>
      <family val="2"/>
    </font>
    <font>
      <sz val="11"/>
      <color theme="1"/>
      <name val="Liberation sans"/>
    </font>
    <font>
      <sz val="48"/>
      <color theme="1"/>
      <name val="Arial"/>
      <family val="2"/>
    </font>
    <font>
      <b/>
      <sz val="9"/>
      <name val="Liberation Sans"/>
    </font>
    <font>
      <b/>
      <i/>
      <sz val="9"/>
      <color theme="1"/>
      <name val="Arial"/>
      <family val="2"/>
    </font>
  </fonts>
  <fills count="23">
    <fill>
      <patternFill patternType="none"/>
    </fill>
    <fill>
      <patternFill patternType="gray125"/>
    </fill>
    <fill>
      <patternFill patternType="solid">
        <fgColor rgb="FFE7E6E6"/>
        <bgColor rgb="FFE7E6E6"/>
      </patternFill>
    </fill>
    <fill>
      <patternFill patternType="solid">
        <fgColor rgb="FFE2EFD9"/>
        <bgColor rgb="FFE2EFD9"/>
      </patternFill>
    </fill>
    <fill>
      <patternFill patternType="solid">
        <fgColor theme="7"/>
        <bgColor theme="7"/>
      </patternFill>
    </fill>
    <fill>
      <patternFill patternType="solid">
        <fgColor rgb="FFFEF2CB"/>
        <bgColor rgb="FFFEF2CB"/>
      </patternFill>
    </fill>
    <fill>
      <patternFill patternType="solid">
        <fgColor rgb="FFFFFFFF"/>
        <bgColor rgb="FFFFFFFF"/>
      </patternFill>
    </fill>
    <fill>
      <patternFill patternType="solid">
        <fgColor rgb="FFE97D7D"/>
        <bgColor rgb="FFE97D7D"/>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EAEAEA"/>
        <bgColor rgb="FFFEF2CB"/>
      </patternFill>
    </fill>
    <fill>
      <patternFill patternType="solid">
        <fgColor rgb="FFEAEAEA"/>
        <bgColor rgb="FFE7E6E6"/>
      </patternFill>
    </fill>
    <fill>
      <patternFill patternType="solid">
        <fgColor rgb="FFEAEAEA"/>
        <bgColor indexed="64"/>
      </patternFill>
    </fill>
    <fill>
      <patternFill patternType="solid">
        <fgColor rgb="FFEAEAEA"/>
        <bgColor rgb="FFE2EFD9"/>
      </patternFill>
    </fill>
    <fill>
      <patternFill patternType="solid">
        <fgColor theme="6" tint="0.79998168889431442"/>
        <bgColor indexed="64"/>
      </patternFill>
    </fill>
    <fill>
      <patternFill patternType="solid">
        <fgColor theme="6" tint="0.79998168889431442"/>
        <bgColor rgb="FFE7E6E6"/>
      </patternFill>
    </fill>
    <fill>
      <patternFill patternType="solid">
        <fgColor rgb="FFDDDDDD"/>
        <bgColor indexed="64"/>
      </patternFill>
    </fill>
    <fill>
      <patternFill patternType="solid">
        <fgColor rgb="FFDDDDDD"/>
        <bgColor rgb="FFE7E6E6"/>
      </patternFill>
    </fill>
  </fills>
  <borders count="59">
    <border>
      <left/>
      <right/>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top/>
      <bottom/>
      <diagonal/>
    </border>
    <border>
      <left/>
      <right/>
      <top/>
      <bottom style="thin">
        <color rgb="FF000000"/>
      </bottom>
      <diagonal/>
    </border>
    <border>
      <left/>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808080"/>
      </left>
      <right style="thin">
        <color rgb="FF808080"/>
      </right>
      <top style="thin">
        <color rgb="FF808080"/>
      </top>
      <bottom style="thin">
        <color rgb="FF808080"/>
      </bottom>
      <diagonal/>
    </border>
    <border>
      <left/>
      <right style="thin">
        <color indexed="64"/>
      </right>
      <top style="thin">
        <color rgb="FF000000"/>
      </top>
      <bottom style="thin">
        <color indexed="64"/>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bottom style="medium">
        <color rgb="FF000000"/>
      </bottom>
      <diagonal/>
    </border>
    <border>
      <left/>
      <right/>
      <top style="medium">
        <color rgb="FF000000"/>
      </top>
      <bottom/>
      <diagonal/>
    </border>
    <border>
      <left style="thick">
        <color rgb="FF000000"/>
      </left>
      <right style="thin">
        <color rgb="FF000000"/>
      </right>
      <top style="thick">
        <color rgb="FF000000"/>
      </top>
      <bottom style="thick">
        <color rgb="FF000000"/>
      </bottom>
      <diagonal/>
    </border>
    <border>
      <left/>
      <right style="thin">
        <color rgb="FF000000"/>
      </right>
      <top style="medium">
        <color rgb="FF000000"/>
      </top>
      <bottom/>
      <diagonal/>
    </border>
    <border>
      <left style="thin">
        <color rgb="FF000000"/>
      </left>
      <right style="thin">
        <color rgb="FF000000"/>
      </right>
      <top style="thin">
        <color rgb="FF000000"/>
      </top>
      <bottom style="thin">
        <color indexed="64"/>
      </bottom>
      <diagonal/>
    </border>
    <border>
      <left/>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right/>
      <top style="thin">
        <color indexed="64"/>
      </top>
      <bottom style="thin">
        <color rgb="FF000000"/>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rgb="FF000000"/>
      </top>
      <bottom style="thin">
        <color indexed="64"/>
      </bottom>
      <diagonal/>
    </border>
    <border>
      <left/>
      <right/>
      <top style="thin">
        <color indexed="64"/>
      </top>
      <bottom style="thin">
        <color indexed="64"/>
      </bottom>
      <diagonal/>
    </border>
  </borders>
  <cellStyleXfs count="23">
    <xf numFmtId="0" fontId="0" fillId="0" borderId="0"/>
    <xf numFmtId="0" fontId="7" fillId="0" borderId="28"/>
    <xf numFmtId="0" fontId="18" fillId="14" borderId="28"/>
    <xf numFmtId="0" fontId="8" fillId="0" borderId="28"/>
    <xf numFmtId="0" fontId="9" fillId="8" borderId="28"/>
    <xf numFmtId="0" fontId="9" fillId="9" borderId="28"/>
    <xf numFmtId="0" fontId="8" fillId="10" borderId="28"/>
    <xf numFmtId="0" fontId="10" fillId="11" borderId="28"/>
    <xf numFmtId="0" fontId="11" fillId="12" borderId="28"/>
    <xf numFmtId="0" fontId="12" fillId="0" borderId="28"/>
    <xf numFmtId="0" fontId="13" fillId="13" borderId="28"/>
    <xf numFmtId="0" fontId="14" fillId="0" borderId="28"/>
    <xf numFmtId="0" fontId="15" fillId="0" borderId="28"/>
    <xf numFmtId="0" fontId="16" fillId="0" borderId="28"/>
    <xf numFmtId="0" fontId="17" fillId="0" borderId="28"/>
    <xf numFmtId="0" fontId="19" fillId="14" borderId="33"/>
    <xf numFmtId="0" fontId="20" fillId="0" borderId="28"/>
    <xf numFmtId="0" fontId="7" fillId="0" borderId="28"/>
    <xf numFmtId="0" fontId="7" fillId="0" borderId="28"/>
    <xf numFmtId="0" fontId="10" fillId="0" borderId="28"/>
    <xf numFmtId="0" fontId="41" fillId="0" borderId="28"/>
    <xf numFmtId="0" fontId="41" fillId="0" borderId="28"/>
    <xf numFmtId="0" fontId="41" fillId="0" borderId="28"/>
  </cellStyleXfs>
  <cellXfs count="327">
    <xf numFmtId="0" fontId="0" fillId="0" borderId="0" xfId="0"/>
    <xf numFmtId="0" fontId="2" fillId="0" borderId="0" xfId="0" applyFont="1"/>
    <xf numFmtId="0" fontId="2" fillId="0" borderId="12" xfId="0" applyFont="1" applyBorder="1"/>
    <xf numFmtId="0" fontId="2" fillId="0" borderId="13" xfId="0" applyFont="1" applyBorder="1"/>
    <xf numFmtId="164" fontId="5" fillId="2" borderId="23" xfId="0" applyNumberFormat="1" applyFont="1" applyFill="1" applyBorder="1" applyAlignment="1">
      <alignment horizontal="center" vertical="center"/>
    </xf>
    <xf numFmtId="164" fontId="6" fillId="2" borderId="23" xfId="0" applyNumberFormat="1" applyFont="1" applyFill="1" applyBorder="1" applyAlignment="1">
      <alignment horizontal="center" vertical="center"/>
    </xf>
    <xf numFmtId="165" fontId="6" fillId="5" borderId="23" xfId="0" applyNumberFormat="1" applyFont="1" applyFill="1" applyBorder="1" applyAlignment="1">
      <alignment horizontal="center" vertical="center"/>
    </xf>
    <xf numFmtId="165" fontId="5" fillId="5" borderId="23" xfId="0" quotePrefix="1" applyNumberFormat="1" applyFont="1" applyFill="1" applyBorder="1" applyAlignment="1">
      <alignment horizontal="center" vertical="center"/>
    </xf>
    <xf numFmtId="164" fontId="5" fillId="3" borderId="23" xfId="0" applyNumberFormat="1" applyFont="1" applyFill="1" applyBorder="1" applyAlignment="1">
      <alignment horizontal="center" vertical="center"/>
    </xf>
    <xf numFmtId="164" fontId="5" fillId="3" borderId="25" xfId="0" applyNumberFormat="1" applyFont="1" applyFill="1" applyBorder="1" applyAlignment="1">
      <alignment horizontal="center" vertical="center"/>
    </xf>
    <xf numFmtId="0" fontId="6" fillId="2" borderId="23" xfId="0" applyFont="1" applyFill="1" applyBorder="1" applyAlignment="1">
      <alignment horizontal="center" vertical="center" wrapText="1"/>
    </xf>
    <xf numFmtId="164" fontId="5" fillId="3" borderId="24" xfId="0" applyNumberFormat="1" applyFont="1" applyFill="1" applyBorder="1" applyAlignment="1">
      <alignment horizontal="center" vertical="center"/>
    </xf>
    <xf numFmtId="0" fontId="6" fillId="2" borderId="10" xfId="0" applyFont="1" applyFill="1" applyBorder="1" applyAlignment="1">
      <alignment horizontal="center" vertical="center" wrapText="1"/>
    </xf>
    <xf numFmtId="0" fontId="3" fillId="0" borderId="0" xfId="0" applyFont="1" applyAlignment="1">
      <alignment horizontal="center" vertical="center"/>
    </xf>
    <xf numFmtId="11" fontId="0" fillId="0" borderId="0" xfId="0" applyNumberFormat="1"/>
    <xf numFmtId="0" fontId="6" fillId="5" borderId="23" xfId="0" applyFont="1" applyFill="1" applyBorder="1" applyAlignment="1">
      <alignment horizontal="center" vertical="center"/>
    </xf>
    <xf numFmtId="164" fontId="6" fillId="3" borderId="23" xfId="0" applyNumberFormat="1" applyFont="1" applyFill="1" applyBorder="1" applyAlignment="1">
      <alignment horizontal="center" vertical="center"/>
    </xf>
    <xf numFmtId="164" fontId="6" fillId="3" borderId="25" xfId="0" applyNumberFormat="1" applyFont="1" applyFill="1" applyBorder="1" applyAlignment="1">
      <alignment horizontal="center" vertical="center"/>
    </xf>
    <xf numFmtId="0" fontId="6" fillId="5" borderId="29"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6" fillId="2" borderId="24" xfId="0" applyFont="1" applyFill="1" applyBorder="1" applyAlignment="1">
      <alignment horizontal="center" vertical="center" wrapText="1"/>
    </xf>
    <xf numFmtId="165" fontId="6" fillId="5" borderId="24" xfId="0" applyNumberFormat="1" applyFont="1" applyFill="1" applyBorder="1" applyAlignment="1">
      <alignment horizontal="center" vertical="center"/>
    </xf>
    <xf numFmtId="164" fontId="6" fillId="3" borderId="34" xfId="0" applyNumberFormat="1" applyFont="1" applyFill="1" applyBorder="1" applyAlignment="1">
      <alignment horizontal="center" vertical="center"/>
    </xf>
    <xf numFmtId="164" fontId="6" fillId="3" borderId="35" xfId="0" applyNumberFormat="1" applyFont="1" applyFill="1" applyBorder="1" applyAlignment="1">
      <alignment horizontal="center" vertical="center"/>
    </xf>
    <xf numFmtId="164" fontId="6" fillId="3" borderId="36" xfId="0" applyNumberFormat="1" applyFont="1" applyFill="1" applyBorder="1" applyAlignment="1">
      <alignment horizontal="center" vertical="center"/>
    </xf>
    <xf numFmtId="0" fontId="26" fillId="2" borderId="18" xfId="0" applyFont="1" applyFill="1" applyBorder="1" applyAlignment="1">
      <alignment horizontal="center" vertical="center"/>
    </xf>
    <xf numFmtId="0" fontId="22" fillId="2" borderId="23" xfId="0" applyFont="1" applyFill="1" applyBorder="1" applyAlignment="1">
      <alignment horizontal="center" vertical="center" wrapText="1"/>
    </xf>
    <xf numFmtId="164" fontId="5" fillId="3" borderId="36" xfId="0" applyNumberFormat="1" applyFont="1" applyFill="1" applyBorder="1" applyAlignment="1">
      <alignment horizontal="center" vertical="center"/>
    </xf>
    <xf numFmtId="165" fontId="5" fillId="5" borderId="36" xfId="0" quotePrefix="1" applyNumberFormat="1" applyFont="1" applyFill="1" applyBorder="1" applyAlignment="1">
      <alignment horizontal="center" vertical="center"/>
    </xf>
    <xf numFmtId="165" fontId="28" fillId="5" borderId="36" xfId="0" quotePrefix="1" applyNumberFormat="1" applyFont="1" applyFill="1" applyBorder="1" applyAlignment="1">
      <alignment horizontal="center" vertical="center" wrapText="1"/>
    </xf>
    <xf numFmtId="165" fontId="6" fillId="5" borderId="40" xfId="0" applyNumberFormat="1" applyFont="1" applyFill="1" applyBorder="1" applyAlignment="1">
      <alignment horizontal="center" vertical="center"/>
    </xf>
    <xf numFmtId="0" fontId="6" fillId="5" borderId="40" xfId="0" applyFont="1" applyFill="1" applyBorder="1" applyAlignment="1">
      <alignment horizontal="center" vertical="center"/>
    </xf>
    <xf numFmtId="0" fontId="22" fillId="5" borderId="36" xfId="0" applyFont="1" applyFill="1" applyBorder="1" applyAlignment="1">
      <alignment horizontal="center" vertical="center" wrapText="1"/>
    </xf>
    <xf numFmtId="0" fontId="6" fillId="5" borderId="39" xfId="0" applyFont="1" applyFill="1" applyBorder="1" applyAlignment="1">
      <alignment horizontal="center" vertical="center"/>
    </xf>
    <xf numFmtId="0" fontId="23" fillId="16" borderId="22" xfId="0" applyFont="1" applyFill="1" applyBorder="1" applyAlignment="1">
      <alignment horizontal="center" vertical="center" wrapText="1"/>
    </xf>
    <xf numFmtId="0" fontId="22" fillId="16" borderId="23" xfId="0" applyFont="1" applyFill="1" applyBorder="1" applyAlignment="1">
      <alignment horizontal="center" vertical="center" wrapText="1"/>
    </xf>
    <xf numFmtId="0" fontId="23" fillId="16" borderId="22" xfId="0" applyFont="1" applyFill="1" applyBorder="1" applyAlignment="1">
      <alignment horizontal="center" vertical="center"/>
    </xf>
    <xf numFmtId="0" fontId="23" fillId="18" borderId="22" xfId="0" applyFont="1" applyFill="1" applyBorder="1" applyAlignment="1">
      <alignment horizontal="center" vertical="center"/>
    </xf>
    <xf numFmtId="166" fontId="23" fillId="16" borderId="22" xfId="0" applyNumberFormat="1" applyFont="1" applyFill="1" applyBorder="1" applyAlignment="1">
      <alignment horizontal="center" vertical="center"/>
    </xf>
    <xf numFmtId="166" fontId="28" fillId="16" borderId="24" xfId="0" applyNumberFormat="1" applyFont="1" applyFill="1" applyBorder="1" applyAlignment="1">
      <alignment horizontal="center" vertical="center" wrapText="1"/>
    </xf>
    <xf numFmtId="164" fontId="22" fillId="16" borderId="24" xfId="0" applyNumberFormat="1" applyFont="1" applyFill="1" applyBorder="1" applyAlignment="1">
      <alignment horizontal="center" vertical="center" wrapText="1"/>
    </xf>
    <xf numFmtId="164" fontId="28" fillId="16" borderId="24" xfId="0" applyNumberFormat="1" applyFont="1" applyFill="1" applyBorder="1" applyAlignment="1">
      <alignment horizontal="center" vertical="center" wrapText="1"/>
    </xf>
    <xf numFmtId="166" fontId="22" fillId="16" borderId="24" xfId="0" applyNumberFormat="1" applyFont="1" applyFill="1" applyBorder="1" applyAlignment="1">
      <alignment horizontal="center" vertical="center" wrapText="1"/>
    </xf>
    <xf numFmtId="166" fontId="23" fillId="2" borderId="30" xfId="0" applyNumberFormat="1" applyFont="1" applyFill="1" applyBorder="1" applyAlignment="1">
      <alignment horizontal="center" vertical="center" wrapText="1"/>
    </xf>
    <xf numFmtId="164" fontId="23" fillId="2" borderId="30" xfId="0" applyNumberFormat="1" applyFont="1" applyFill="1" applyBorder="1" applyAlignment="1">
      <alignment horizontal="center" vertical="center" wrapText="1"/>
    </xf>
    <xf numFmtId="164" fontId="23" fillId="2" borderId="30" xfId="0" applyNumberFormat="1" applyFont="1" applyFill="1" applyBorder="1" applyAlignment="1">
      <alignment horizontal="center" vertical="center"/>
    </xf>
    <xf numFmtId="164" fontId="23" fillId="3" borderId="30" xfId="0" applyNumberFormat="1" applyFont="1" applyFill="1" applyBorder="1" applyAlignment="1">
      <alignment horizontal="center" vertical="center" wrapText="1"/>
    </xf>
    <xf numFmtId="164" fontId="23" fillId="3" borderId="30" xfId="0" applyNumberFormat="1" applyFont="1" applyFill="1" applyBorder="1" applyAlignment="1">
      <alignment horizontal="center" vertical="center"/>
    </xf>
    <xf numFmtId="164" fontId="23" fillId="3" borderId="17" xfId="0" applyNumberFormat="1" applyFont="1" applyFill="1" applyBorder="1" applyAlignment="1">
      <alignment horizontal="center" vertical="center" wrapText="1"/>
    </xf>
    <xf numFmtId="0" fontId="28" fillId="0" borderId="0" xfId="0" applyFont="1"/>
    <xf numFmtId="164" fontId="23" fillId="2" borderId="29" xfId="0" applyNumberFormat="1" applyFont="1" applyFill="1" applyBorder="1" applyAlignment="1">
      <alignment horizontal="center" vertical="center"/>
    </xf>
    <xf numFmtId="164" fontId="23" fillId="5" borderId="29" xfId="0" applyNumberFormat="1" applyFont="1" applyFill="1" applyBorder="1" applyAlignment="1">
      <alignment horizontal="center" vertical="center"/>
    </xf>
    <xf numFmtId="164" fontId="23" fillId="3" borderId="29" xfId="0" applyNumberFormat="1" applyFont="1" applyFill="1" applyBorder="1" applyAlignment="1">
      <alignment horizontal="center" vertical="center"/>
    </xf>
    <xf numFmtId="164" fontId="23" fillId="3" borderId="31" xfId="0" applyNumberFormat="1" applyFont="1" applyFill="1" applyBorder="1" applyAlignment="1">
      <alignment horizontal="center" vertical="center"/>
    </xf>
    <xf numFmtId="164" fontId="23" fillId="16" borderId="30" xfId="0" applyNumberFormat="1" applyFont="1" applyFill="1" applyBorder="1" applyAlignment="1">
      <alignment horizontal="center" vertical="center" wrapText="1"/>
    </xf>
    <xf numFmtId="164" fontId="23" fillId="16" borderId="29" xfId="0" applyNumberFormat="1" applyFont="1" applyFill="1" applyBorder="1" applyAlignment="1">
      <alignment horizontal="center" vertical="center" wrapText="1"/>
    </xf>
    <xf numFmtId="0" fontId="23" fillId="5" borderId="20" xfId="0" applyFont="1" applyFill="1" applyBorder="1" applyAlignment="1">
      <alignment horizontal="center" vertical="center"/>
    </xf>
    <xf numFmtId="166" fontId="22" fillId="16" borderId="29" xfId="0" applyNumberFormat="1" applyFont="1" applyFill="1" applyBorder="1" applyAlignment="1">
      <alignment horizontal="center" vertical="center" wrapText="1"/>
    </xf>
    <xf numFmtId="166" fontId="22" fillId="16" borderId="26" xfId="0" applyNumberFormat="1" applyFont="1" applyFill="1" applyBorder="1" applyAlignment="1">
      <alignment horizontal="center" vertical="center" wrapText="1"/>
    </xf>
    <xf numFmtId="166" fontId="22" fillId="16" borderId="28" xfId="0" applyNumberFormat="1" applyFont="1" applyFill="1" applyBorder="1" applyAlignment="1">
      <alignment horizontal="center" vertical="center" wrapText="1"/>
    </xf>
    <xf numFmtId="166" fontId="23" fillId="16" borderId="18" xfId="0" applyNumberFormat="1" applyFont="1" applyFill="1" applyBorder="1" applyAlignment="1">
      <alignment horizontal="center" vertical="center"/>
    </xf>
    <xf numFmtId="164" fontId="22" fillId="16" borderId="29" xfId="0" applyNumberFormat="1" applyFont="1" applyFill="1" applyBorder="1" applyAlignment="1">
      <alignment horizontal="center" vertical="center" wrapText="1"/>
    </xf>
    <xf numFmtId="0" fontId="22" fillId="5" borderId="36" xfId="0" applyFont="1" applyFill="1" applyBorder="1" applyAlignment="1">
      <alignment horizontal="center" vertical="center"/>
    </xf>
    <xf numFmtId="0" fontId="22" fillId="5" borderId="37" xfId="0" applyFont="1" applyFill="1" applyBorder="1" applyAlignment="1">
      <alignment horizontal="center" vertical="center"/>
    </xf>
    <xf numFmtId="166" fontId="23" fillId="2" borderId="30" xfId="0" applyNumberFormat="1" applyFont="1" applyFill="1" applyBorder="1" applyAlignment="1">
      <alignment horizontal="center" vertical="center"/>
    </xf>
    <xf numFmtId="166" fontId="23" fillId="3" borderId="30" xfId="0" applyNumberFormat="1" applyFont="1" applyFill="1" applyBorder="1" applyAlignment="1">
      <alignment horizontal="center" vertical="center" wrapText="1"/>
    </xf>
    <xf numFmtId="166" fontId="23" fillId="3" borderId="30" xfId="0" applyNumberFormat="1" applyFont="1" applyFill="1" applyBorder="1" applyAlignment="1">
      <alignment horizontal="center" vertical="center"/>
    </xf>
    <xf numFmtId="166" fontId="23" fillId="2" borderId="29" xfId="0" applyNumberFormat="1" applyFont="1" applyFill="1" applyBorder="1" applyAlignment="1">
      <alignment horizontal="center" vertical="center"/>
    </xf>
    <xf numFmtId="166" fontId="23" fillId="5" borderId="29" xfId="0" applyNumberFormat="1" applyFont="1" applyFill="1" applyBorder="1" applyAlignment="1">
      <alignment horizontal="center" vertical="center"/>
    </xf>
    <xf numFmtId="166" fontId="23" fillId="3" borderId="29" xfId="0" applyNumberFormat="1" applyFont="1" applyFill="1" applyBorder="1" applyAlignment="1">
      <alignment horizontal="center" vertical="center"/>
    </xf>
    <xf numFmtId="164" fontId="28" fillId="2" borderId="23" xfId="0" applyNumberFormat="1" applyFont="1" applyFill="1" applyBorder="1" applyAlignment="1">
      <alignment horizontal="center" vertical="center"/>
    </xf>
    <xf numFmtId="164" fontId="22" fillId="2" borderId="23" xfId="0" applyNumberFormat="1" applyFont="1" applyFill="1" applyBorder="1" applyAlignment="1">
      <alignment horizontal="center" vertical="center"/>
    </xf>
    <xf numFmtId="0" fontId="22" fillId="5" borderId="24" xfId="0" applyFont="1" applyFill="1" applyBorder="1" applyAlignment="1">
      <alignment horizontal="center" vertical="center"/>
    </xf>
    <xf numFmtId="0" fontId="22" fillId="5" borderId="39" xfId="0" applyFont="1" applyFill="1" applyBorder="1" applyAlignment="1">
      <alignment horizontal="center" vertical="center"/>
    </xf>
    <xf numFmtId="164" fontId="28" fillId="3" borderId="23" xfId="0" applyNumberFormat="1" applyFont="1" applyFill="1" applyBorder="1" applyAlignment="1">
      <alignment horizontal="center" vertical="center"/>
    </xf>
    <xf numFmtId="164" fontId="28" fillId="3" borderId="25" xfId="0" applyNumberFormat="1" applyFont="1" applyFill="1" applyBorder="1" applyAlignment="1">
      <alignment horizontal="center" vertical="center"/>
    </xf>
    <xf numFmtId="0" fontId="22" fillId="2" borderId="10" xfId="0" applyFont="1" applyFill="1" applyBorder="1" applyAlignment="1">
      <alignment horizontal="center" vertical="center" wrapText="1"/>
    </xf>
    <xf numFmtId="166" fontId="23" fillId="16" borderId="30" xfId="0" applyNumberFormat="1" applyFont="1" applyFill="1" applyBorder="1" applyAlignment="1">
      <alignment horizontal="center" vertical="center" wrapText="1"/>
    </xf>
    <xf numFmtId="166" fontId="23" fillId="16" borderId="29" xfId="0" applyNumberFormat="1" applyFont="1" applyFill="1" applyBorder="1" applyAlignment="1">
      <alignment horizontal="center" vertical="center" wrapText="1"/>
    </xf>
    <xf numFmtId="0" fontId="23" fillId="18" borderId="26" xfId="0" applyFont="1" applyFill="1" applyBorder="1" applyAlignment="1">
      <alignment horizontal="center" vertical="center"/>
    </xf>
    <xf numFmtId="2" fontId="22" fillId="5" borderId="24" xfId="0" applyNumberFormat="1" applyFont="1" applyFill="1" applyBorder="1" applyAlignment="1">
      <alignment horizontal="center" vertical="center" wrapText="1"/>
    </xf>
    <xf numFmtId="166" fontId="23" fillId="3" borderId="17" xfId="0" applyNumberFormat="1" applyFont="1" applyFill="1" applyBorder="1" applyAlignment="1">
      <alignment horizontal="center" vertical="center" wrapText="1"/>
    </xf>
    <xf numFmtId="166" fontId="23" fillId="3" borderId="31" xfId="0" applyNumberFormat="1" applyFont="1" applyFill="1" applyBorder="1" applyAlignment="1">
      <alignment horizontal="center" vertical="center"/>
    </xf>
    <xf numFmtId="165" fontId="22" fillId="5" borderId="24" xfId="0" applyNumberFormat="1" applyFont="1" applyFill="1" applyBorder="1" applyAlignment="1">
      <alignment horizontal="center" vertical="center"/>
    </xf>
    <xf numFmtId="165" fontId="22" fillId="5" borderId="40" xfId="0" applyNumberFormat="1" applyFont="1" applyFill="1" applyBorder="1" applyAlignment="1">
      <alignment horizontal="center" vertical="center"/>
    </xf>
    <xf numFmtId="165" fontId="28" fillId="5" borderId="40" xfId="0" applyNumberFormat="1" applyFont="1" applyFill="1" applyBorder="1" applyAlignment="1">
      <alignment horizontal="center" vertical="center"/>
    </xf>
    <xf numFmtId="164" fontId="22" fillId="5" borderId="23" xfId="0" applyNumberFormat="1" applyFont="1" applyFill="1" applyBorder="1" applyAlignment="1">
      <alignment horizontal="center" vertical="center"/>
    </xf>
    <xf numFmtId="0" fontId="23" fillId="18" borderId="9" xfId="0" applyFont="1" applyFill="1" applyBorder="1" applyAlignment="1">
      <alignment horizontal="center" vertical="center"/>
    </xf>
    <xf numFmtId="164" fontId="22" fillId="2" borderId="10" xfId="0" applyNumberFormat="1" applyFont="1" applyFill="1" applyBorder="1" applyAlignment="1">
      <alignment horizontal="center" vertical="center" wrapText="1"/>
    </xf>
    <xf numFmtId="164" fontId="22" fillId="2" borderId="23" xfId="0" applyNumberFormat="1" applyFont="1" applyFill="1" applyBorder="1" applyAlignment="1">
      <alignment horizontal="center" vertical="center" wrapText="1"/>
    </xf>
    <xf numFmtId="164" fontId="22" fillId="5" borderId="12" xfId="0" applyNumberFormat="1" applyFont="1" applyFill="1" applyBorder="1" applyAlignment="1">
      <alignment horizontal="center" vertical="center"/>
    </xf>
    <xf numFmtId="166" fontId="23" fillId="20" borderId="30" xfId="0" applyNumberFormat="1" applyFont="1" applyFill="1" applyBorder="1" applyAlignment="1">
      <alignment horizontal="center" vertical="center" wrapText="1"/>
    </xf>
    <xf numFmtId="166" fontId="23" fillId="20" borderId="29" xfId="0" applyNumberFormat="1" applyFont="1" applyFill="1" applyBorder="1" applyAlignment="1">
      <alignment horizontal="center" vertical="center" wrapText="1"/>
    </xf>
    <xf numFmtId="166" fontId="23" fillId="20" borderId="22" xfId="0" applyNumberFormat="1" applyFont="1" applyFill="1" applyBorder="1" applyAlignment="1">
      <alignment horizontal="center" vertical="center" wrapText="1"/>
    </xf>
    <xf numFmtId="166" fontId="22" fillId="20" borderId="24" xfId="0" applyNumberFormat="1" applyFont="1" applyFill="1" applyBorder="1" applyAlignment="1">
      <alignment horizontal="center" vertical="center" wrapText="1"/>
    </xf>
    <xf numFmtId="166" fontId="28" fillId="20" borderId="24" xfId="0" applyNumberFormat="1" applyFont="1" applyFill="1" applyBorder="1" applyAlignment="1">
      <alignment horizontal="center" vertical="center" wrapText="1"/>
    </xf>
    <xf numFmtId="0" fontId="37" fillId="20" borderId="22" xfId="0" applyFont="1" applyFill="1" applyBorder="1" applyAlignment="1">
      <alignment horizontal="center" vertical="center" wrapText="1"/>
    </xf>
    <xf numFmtId="164" fontId="28" fillId="20" borderId="23" xfId="0" applyNumberFormat="1" applyFont="1" applyFill="1" applyBorder="1" applyAlignment="1">
      <alignment horizontal="center" vertical="center" wrapText="1"/>
    </xf>
    <xf numFmtId="0" fontId="28" fillId="20" borderId="23" xfId="0" applyFont="1" applyFill="1" applyBorder="1" applyAlignment="1">
      <alignment horizontal="center" vertical="center" wrapText="1"/>
    </xf>
    <xf numFmtId="164" fontId="22" fillId="20" borderId="23" xfId="0" applyNumberFormat="1" applyFont="1" applyFill="1" applyBorder="1" applyAlignment="1">
      <alignment horizontal="center" vertical="center" wrapText="1"/>
    </xf>
    <xf numFmtId="0" fontId="23" fillId="20" borderId="22" xfId="0" applyFont="1" applyFill="1" applyBorder="1" applyAlignment="1">
      <alignment horizontal="center" vertical="center"/>
    </xf>
    <xf numFmtId="0" fontId="22" fillId="20" borderId="29" xfId="0" applyFont="1" applyFill="1" applyBorder="1" applyAlignment="1">
      <alignment horizontal="center" vertical="center" wrapText="1"/>
    </xf>
    <xf numFmtId="0" fontId="23" fillId="20" borderId="22" xfId="0" applyFont="1" applyFill="1" applyBorder="1" applyAlignment="1">
      <alignment horizontal="center" vertical="center" wrapText="1"/>
    </xf>
    <xf numFmtId="167" fontId="26" fillId="2" borderId="43" xfId="0" applyNumberFormat="1" applyFont="1" applyFill="1" applyBorder="1" applyAlignment="1">
      <alignment horizontal="center" vertical="center"/>
    </xf>
    <xf numFmtId="167" fontId="26" fillId="2" borderId="44" xfId="0" applyNumberFormat="1" applyFont="1" applyFill="1" applyBorder="1" applyAlignment="1">
      <alignment horizontal="center" vertical="center"/>
    </xf>
    <xf numFmtId="167" fontId="26" fillId="2" borderId="46" xfId="0" applyNumberFormat="1" applyFont="1" applyFill="1" applyBorder="1" applyAlignment="1">
      <alignment horizontal="center" vertical="center"/>
    </xf>
    <xf numFmtId="0" fontId="26" fillId="2" borderId="15" xfId="0" applyFont="1" applyFill="1" applyBorder="1" applyAlignment="1">
      <alignment horizontal="center" vertical="center"/>
    </xf>
    <xf numFmtId="167" fontId="26" fillId="3" borderId="47" xfId="0" applyNumberFormat="1" applyFont="1" applyFill="1" applyBorder="1" applyAlignment="1">
      <alignment horizontal="center" vertical="center" wrapText="1"/>
    </xf>
    <xf numFmtId="167" fontId="26" fillId="3" borderId="47" xfId="0" applyNumberFormat="1" applyFont="1" applyFill="1" applyBorder="1" applyAlignment="1">
      <alignment horizontal="center" vertical="center"/>
    </xf>
    <xf numFmtId="167" fontId="26" fillId="3" borderId="29" xfId="0" applyNumberFormat="1" applyFont="1" applyFill="1" applyBorder="1" applyAlignment="1">
      <alignment horizontal="center" vertical="center"/>
    </xf>
    <xf numFmtId="0" fontId="33" fillId="0" borderId="0" xfId="0" applyFont="1"/>
    <xf numFmtId="164" fontId="33" fillId="3" borderId="23" xfId="0" applyNumberFormat="1" applyFont="1" applyFill="1" applyBorder="1" applyAlignment="1">
      <alignment horizontal="center" vertical="center"/>
    </xf>
    <xf numFmtId="164" fontId="33" fillId="3" borderId="25" xfId="0" applyNumberFormat="1" applyFont="1" applyFill="1" applyBorder="1" applyAlignment="1">
      <alignment horizontal="center" vertical="center"/>
    </xf>
    <xf numFmtId="164" fontId="26" fillId="3" borderId="29" xfId="0" applyNumberFormat="1" applyFont="1" applyFill="1" applyBorder="1" applyAlignment="1">
      <alignment horizontal="center" vertical="center"/>
    </xf>
    <xf numFmtId="0" fontId="26" fillId="3" borderId="19" xfId="0" applyFont="1" applyFill="1" applyBorder="1" applyAlignment="1">
      <alignment horizontal="center" vertical="center"/>
    </xf>
    <xf numFmtId="0" fontId="26" fillId="3" borderId="20" xfId="0" applyFont="1" applyFill="1" applyBorder="1" applyAlignment="1">
      <alignment horizontal="center" vertical="center"/>
    </xf>
    <xf numFmtId="0" fontId="26" fillId="3" borderId="21" xfId="0" applyFont="1" applyFill="1" applyBorder="1" applyAlignment="1">
      <alignment horizontal="center" vertical="center"/>
    </xf>
    <xf numFmtId="166" fontId="33" fillId="3" borderId="29" xfId="0" applyNumberFormat="1" applyFont="1" applyFill="1" applyBorder="1" applyAlignment="1">
      <alignment horizontal="center" vertical="center"/>
    </xf>
    <xf numFmtId="166" fontId="33" fillId="3" borderId="31" xfId="0" applyNumberFormat="1" applyFont="1" applyFill="1" applyBorder="1" applyAlignment="1">
      <alignment horizontal="center" vertical="center"/>
    </xf>
    <xf numFmtId="166" fontId="33" fillId="3" borderId="28" xfId="0" applyNumberFormat="1" applyFont="1" applyFill="1" applyBorder="1" applyAlignment="1">
      <alignment horizontal="center" vertical="center"/>
    </xf>
    <xf numFmtId="166" fontId="33" fillId="3" borderId="32" xfId="0" applyNumberFormat="1" applyFont="1" applyFill="1" applyBorder="1" applyAlignment="1">
      <alignment horizontal="center" vertical="center"/>
    </xf>
    <xf numFmtId="10" fontId="26" fillId="7" borderId="10" xfId="0" applyNumberFormat="1" applyFont="1" applyFill="1" applyBorder="1" applyAlignment="1">
      <alignment horizontal="center" vertical="center"/>
    </xf>
    <xf numFmtId="167" fontId="26" fillId="2" borderId="45" xfId="0" applyNumberFormat="1" applyFont="1" applyFill="1" applyBorder="1" applyAlignment="1">
      <alignment horizontal="center" vertical="center" wrapText="1"/>
    </xf>
    <xf numFmtId="1" fontId="33" fillId="5" borderId="22" xfId="0" applyNumberFormat="1" applyFont="1" applyFill="1" applyBorder="1" applyAlignment="1">
      <alignment horizontal="center" vertical="center"/>
    </xf>
    <xf numFmtId="0" fontId="7" fillId="0" borderId="0" xfId="0" applyFont="1"/>
    <xf numFmtId="0" fontId="34" fillId="4" borderId="26" xfId="0" applyFont="1" applyFill="1" applyBorder="1" applyAlignment="1">
      <alignment horizontal="left" vertical="center"/>
    </xf>
    <xf numFmtId="167" fontId="26" fillId="3" borderId="16" xfId="0" applyNumberFormat="1" applyFont="1" applyFill="1" applyBorder="1" applyAlignment="1">
      <alignment horizontal="center" vertical="center" wrapText="1"/>
    </xf>
    <xf numFmtId="167" fontId="26" fillId="2" borderId="18" xfId="0" applyNumberFormat="1" applyFont="1" applyFill="1" applyBorder="1" applyAlignment="1">
      <alignment horizontal="center" vertical="center" wrapText="1"/>
    </xf>
    <xf numFmtId="167" fontId="26" fillId="2" borderId="27" xfId="0" applyNumberFormat="1" applyFont="1" applyFill="1" applyBorder="1" applyAlignment="1">
      <alignment horizontal="center" vertical="center" wrapText="1"/>
    </xf>
    <xf numFmtId="0" fontId="26" fillId="7" borderId="48" xfId="0" applyFont="1" applyFill="1" applyBorder="1" applyAlignment="1">
      <alignment horizontal="center" vertical="center"/>
    </xf>
    <xf numFmtId="164" fontId="33" fillId="3" borderId="24" xfId="0" applyNumberFormat="1" applyFont="1" applyFill="1" applyBorder="1" applyAlignment="1">
      <alignment horizontal="center" vertical="center"/>
    </xf>
    <xf numFmtId="167" fontId="26" fillId="3" borderId="30" xfId="0" applyNumberFormat="1" applyFont="1" applyFill="1" applyBorder="1" applyAlignment="1">
      <alignment horizontal="center" vertical="center" wrapText="1"/>
    </xf>
    <xf numFmtId="0" fontId="26" fillId="3" borderId="29" xfId="0" applyFont="1" applyFill="1" applyBorder="1" applyAlignment="1">
      <alignment horizontal="center" vertical="center"/>
    </xf>
    <xf numFmtId="10" fontId="26" fillId="7" borderId="24" xfId="0" applyNumberFormat="1" applyFont="1" applyFill="1" applyBorder="1" applyAlignment="1">
      <alignment horizontal="center" vertical="center"/>
    </xf>
    <xf numFmtId="164" fontId="26" fillId="3" borderId="24" xfId="0" applyNumberFormat="1" applyFont="1" applyFill="1" applyBorder="1" applyAlignment="1">
      <alignment horizontal="center" vertical="center"/>
    </xf>
    <xf numFmtId="0" fontId="33" fillId="0" borderId="28" xfId="0" applyFont="1" applyBorder="1"/>
    <xf numFmtId="164" fontId="26" fillId="3" borderId="25" xfId="0" applyNumberFormat="1" applyFont="1" applyFill="1" applyBorder="1" applyAlignment="1">
      <alignment horizontal="center" vertical="center"/>
    </xf>
    <xf numFmtId="0" fontId="33" fillId="0" borderId="32" xfId="0" applyFont="1" applyBorder="1"/>
    <xf numFmtId="167" fontId="26" fillId="3" borderId="17" xfId="0" applyNumberFormat="1" applyFont="1" applyFill="1" applyBorder="1" applyAlignment="1">
      <alignment horizontal="center" vertical="center" wrapText="1"/>
    </xf>
    <xf numFmtId="0" fontId="26" fillId="3" borderId="31" xfId="0" applyFont="1" applyFill="1" applyBorder="1" applyAlignment="1">
      <alignment horizontal="center" vertical="center"/>
    </xf>
    <xf numFmtId="10" fontId="26" fillId="7" borderId="25" xfId="0" applyNumberFormat="1" applyFont="1" applyFill="1" applyBorder="1" applyAlignment="1">
      <alignment horizontal="center" vertical="center"/>
    </xf>
    <xf numFmtId="167" fontId="26" fillId="3" borderId="49" xfId="0" applyNumberFormat="1" applyFont="1" applyFill="1" applyBorder="1" applyAlignment="1">
      <alignment horizontal="center" vertical="center" wrapText="1"/>
    </xf>
    <xf numFmtId="167" fontId="26" fillId="3" borderId="31" xfId="0" applyNumberFormat="1" applyFont="1" applyFill="1" applyBorder="1" applyAlignment="1">
      <alignment horizontal="center" vertical="center"/>
    </xf>
    <xf numFmtId="164" fontId="28" fillId="3" borderId="36" xfId="0" applyNumberFormat="1" applyFont="1" applyFill="1" applyBorder="1" applyAlignment="1">
      <alignment horizontal="center" vertical="center"/>
    </xf>
    <xf numFmtId="166" fontId="23" fillId="16" borderId="22" xfId="0" applyNumberFormat="1" applyFont="1" applyFill="1" applyBorder="1" applyAlignment="1">
      <alignment horizontal="center" vertical="center" wrapText="1"/>
    </xf>
    <xf numFmtId="166" fontId="23" fillId="16" borderId="50" xfId="0" applyNumberFormat="1" applyFont="1" applyFill="1" applyBorder="1" applyAlignment="1">
      <alignment horizontal="center" vertical="center"/>
    </xf>
    <xf numFmtId="166" fontId="22" fillId="16" borderId="51" xfId="0" applyNumberFormat="1" applyFont="1" applyFill="1" applyBorder="1" applyAlignment="1">
      <alignment horizontal="center" vertical="center" wrapText="1"/>
    </xf>
    <xf numFmtId="164" fontId="22" fillId="16" borderId="51" xfId="0" applyNumberFormat="1" applyFont="1" applyFill="1" applyBorder="1" applyAlignment="1">
      <alignment horizontal="center" vertical="center" wrapText="1"/>
    </xf>
    <xf numFmtId="166" fontId="23" fillId="16" borderId="52" xfId="0" applyNumberFormat="1" applyFont="1" applyFill="1" applyBorder="1" applyAlignment="1">
      <alignment horizontal="center" vertical="center"/>
    </xf>
    <xf numFmtId="166" fontId="22" fillId="16" borderId="53" xfId="0" applyNumberFormat="1" applyFont="1" applyFill="1" applyBorder="1" applyAlignment="1">
      <alignment horizontal="center" vertical="center" wrapText="1"/>
    </xf>
    <xf numFmtId="164" fontId="22" fillId="16" borderId="53" xfId="0" applyNumberFormat="1" applyFont="1" applyFill="1" applyBorder="1" applyAlignment="1">
      <alignment horizontal="center" vertical="center" wrapText="1"/>
    </xf>
    <xf numFmtId="166" fontId="23" fillId="16" borderId="52" xfId="0" applyNumberFormat="1" applyFont="1" applyFill="1" applyBorder="1" applyAlignment="1">
      <alignment horizontal="center" vertical="center" wrapText="1"/>
    </xf>
    <xf numFmtId="0" fontId="6" fillId="5" borderId="51" xfId="0" applyFont="1" applyFill="1" applyBorder="1" applyAlignment="1">
      <alignment horizontal="center" vertical="center"/>
    </xf>
    <xf numFmtId="0" fontId="39" fillId="0" borderId="0" xfId="0" applyFont="1" applyAlignment="1">
      <alignment horizontal="right"/>
    </xf>
    <xf numFmtId="0" fontId="39" fillId="0" borderId="0" xfId="0" applyFont="1"/>
    <xf numFmtId="0" fontId="40" fillId="0" borderId="0" xfId="0" applyFont="1" applyAlignment="1">
      <alignment horizontal="right"/>
    </xf>
    <xf numFmtId="0" fontId="40" fillId="0" borderId="0" xfId="0" applyFont="1"/>
    <xf numFmtId="165" fontId="28" fillId="5" borderId="36" xfId="20" quotePrefix="1" applyNumberFormat="1" applyFont="1" applyFill="1" applyBorder="1" applyAlignment="1">
      <alignment horizontal="center" vertical="center" wrapText="1"/>
    </xf>
    <xf numFmtId="165" fontId="28" fillId="5" borderId="36" xfId="21" quotePrefix="1" applyNumberFormat="1" applyFont="1" applyFill="1" applyBorder="1" applyAlignment="1">
      <alignment horizontal="center" vertical="center" wrapText="1"/>
    </xf>
    <xf numFmtId="165" fontId="22" fillId="5" borderId="40" xfId="21" applyNumberFormat="1" applyFont="1" applyFill="1" applyBorder="1" applyAlignment="1">
      <alignment horizontal="center" vertical="center"/>
    </xf>
    <xf numFmtId="0" fontId="41" fillId="0" borderId="28" xfId="20"/>
    <xf numFmtId="164" fontId="23" fillId="16" borderId="30" xfId="20" applyNumberFormat="1" applyFont="1" applyFill="1" applyBorder="1" applyAlignment="1">
      <alignment horizontal="center" vertical="center" wrapText="1"/>
    </xf>
    <xf numFmtId="164" fontId="23" fillId="2" borderId="30" xfId="20" applyNumberFormat="1" applyFont="1" applyFill="1" applyBorder="1" applyAlignment="1">
      <alignment horizontal="center" vertical="center" wrapText="1"/>
    </xf>
    <xf numFmtId="164" fontId="23" fillId="2" borderId="30" xfId="20" applyNumberFormat="1" applyFont="1" applyFill="1" applyBorder="1" applyAlignment="1">
      <alignment horizontal="center" vertical="center"/>
    </xf>
    <xf numFmtId="164" fontId="23" fillId="3" borderId="55" xfId="20" applyNumberFormat="1" applyFont="1" applyFill="1" applyBorder="1" applyAlignment="1">
      <alignment horizontal="center" vertical="center" wrapText="1"/>
    </xf>
    <xf numFmtId="164" fontId="23" fillId="3" borderId="54" xfId="20" applyNumberFormat="1" applyFont="1" applyFill="1" applyBorder="1" applyAlignment="1">
      <alignment horizontal="center" vertical="center"/>
    </xf>
    <xf numFmtId="164" fontId="23" fillId="3" borderId="54" xfId="20" applyNumberFormat="1" applyFont="1" applyFill="1" applyBorder="1" applyAlignment="1">
      <alignment horizontal="center" vertical="center" wrapText="1"/>
    </xf>
    <xf numFmtId="164" fontId="23" fillId="3" borderId="56" xfId="20" applyNumberFormat="1" applyFont="1" applyFill="1" applyBorder="1" applyAlignment="1">
      <alignment horizontal="center" vertical="center" wrapText="1"/>
    </xf>
    <xf numFmtId="0" fontId="28" fillId="0" borderId="28" xfId="20" applyFont="1"/>
    <xf numFmtId="164" fontId="23" fillId="16" borderId="29" xfId="20" applyNumberFormat="1" applyFont="1" applyFill="1" applyBorder="1" applyAlignment="1">
      <alignment horizontal="center" vertical="center" wrapText="1"/>
    </xf>
    <xf numFmtId="164" fontId="23" fillId="2" borderId="29" xfId="20" applyNumberFormat="1" applyFont="1" applyFill="1" applyBorder="1" applyAlignment="1">
      <alignment horizontal="center" vertical="center"/>
    </xf>
    <xf numFmtId="164" fontId="23" fillId="5" borderId="29" xfId="20" applyNumberFormat="1" applyFont="1" applyFill="1" applyBorder="1" applyAlignment="1">
      <alignment horizontal="center" vertical="center"/>
    </xf>
    <xf numFmtId="164" fontId="23" fillId="5" borderId="37" xfId="20" applyNumberFormat="1" applyFont="1" applyFill="1" applyBorder="1" applyAlignment="1">
      <alignment horizontal="center" vertical="center"/>
    </xf>
    <xf numFmtId="164" fontId="23" fillId="3" borderId="39" xfId="20" applyNumberFormat="1" applyFont="1" applyFill="1" applyBorder="1" applyAlignment="1">
      <alignment horizontal="center" vertical="center"/>
    </xf>
    <xf numFmtId="164" fontId="23" fillId="3" borderId="29" xfId="20" applyNumberFormat="1" applyFont="1" applyFill="1" applyBorder="1" applyAlignment="1">
      <alignment horizontal="center" vertical="center"/>
    </xf>
    <xf numFmtId="164" fontId="23" fillId="3" borderId="37" xfId="20" applyNumberFormat="1" applyFont="1" applyFill="1" applyBorder="1" applyAlignment="1">
      <alignment horizontal="center" vertical="center"/>
    </xf>
    <xf numFmtId="166" fontId="23" fillId="16" borderId="22" xfId="20" applyNumberFormat="1" applyFont="1" applyFill="1" applyBorder="1" applyAlignment="1">
      <alignment horizontal="center" vertical="center" wrapText="1"/>
    </xf>
    <xf numFmtId="166" fontId="22" fillId="16" borderId="24" xfId="20" applyNumberFormat="1" applyFont="1" applyFill="1" applyBorder="1" applyAlignment="1">
      <alignment horizontal="center" vertical="center" wrapText="1"/>
    </xf>
    <xf numFmtId="166" fontId="22" fillId="16" borderId="29" xfId="20" applyNumberFormat="1" applyFont="1" applyFill="1" applyBorder="1" applyAlignment="1">
      <alignment horizontal="center" vertical="center" wrapText="1"/>
    </xf>
    <xf numFmtId="164" fontId="22" fillId="16" borderId="24" xfId="20" applyNumberFormat="1" applyFont="1" applyFill="1" applyBorder="1" applyAlignment="1">
      <alignment horizontal="center" vertical="center" wrapText="1"/>
    </xf>
    <xf numFmtId="164" fontId="5" fillId="2" borderId="24" xfId="20" applyNumberFormat="1" applyFont="1" applyFill="1" applyBorder="1" applyAlignment="1">
      <alignment horizontal="center" vertical="center"/>
    </xf>
    <xf numFmtId="0" fontId="22" fillId="5" borderId="36" xfId="20" applyFont="1" applyFill="1" applyBorder="1" applyAlignment="1">
      <alignment horizontal="center" vertical="center"/>
    </xf>
    <xf numFmtId="0" fontId="1" fillId="17" borderId="36" xfId="20" applyFont="1" applyFill="1" applyBorder="1"/>
    <xf numFmtId="166" fontId="22" fillId="16" borderId="26" xfId="20" applyNumberFormat="1" applyFont="1" applyFill="1" applyBorder="1" applyAlignment="1">
      <alignment horizontal="center" vertical="center" wrapText="1"/>
    </xf>
    <xf numFmtId="166" fontId="22" fillId="16" borderId="51" xfId="20" applyNumberFormat="1" applyFont="1" applyFill="1" applyBorder="1" applyAlignment="1">
      <alignment horizontal="center" vertical="center" wrapText="1"/>
    </xf>
    <xf numFmtId="164" fontId="22" fillId="16" borderId="51" xfId="20" applyNumberFormat="1" applyFont="1" applyFill="1" applyBorder="1" applyAlignment="1">
      <alignment horizontal="center" vertical="center" wrapText="1"/>
    </xf>
    <xf numFmtId="166" fontId="22" fillId="16" borderId="53" xfId="20" applyNumberFormat="1" applyFont="1" applyFill="1" applyBorder="1" applyAlignment="1">
      <alignment horizontal="center" vertical="center" wrapText="1"/>
    </xf>
    <xf numFmtId="164" fontId="22" fillId="16" borderId="53" xfId="20" applyNumberFormat="1" applyFont="1" applyFill="1" applyBorder="1" applyAlignment="1">
      <alignment horizontal="center" vertical="center" wrapText="1"/>
    </xf>
    <xf numFmtId="166" fontId="23" fillId="16" borderId="52" xfId="20" applyNumberFormat="1" applyFont="1" applyFill="1" applyBorder="1" applyAlignment="1">
      <alignment horizontal="center" vertical="center" wrapText="1"/>
    </xf>
    <xf numFmtId="164" fontId="22" fillId="16" borderId="29" xfId="20" applyNumberFormat="1" applyFont="1" applyFill="1" applyBorder="1" applyAlignment="1">
      <alignment horizontal="center" vertical="center" wrapText="1"/>
    </xf>
    <xf numFmtId="166" fontId="22" fillId="16" borderId="28" xfId="20" applyNumberFormat="1" applyFont="1" applyFill="1" applyAlignment="1">
      <alignment horizontal="center" vertical="center" wrapText="1"/>
    </xf>
    <xf numFmtId="0" fontId="23" fillId="18" borderId="22" xfId="20" applyFont="1" applyFill="1" applyBorder="1" applyAlignment="1">
      <alignment horizontal="center" vertical="center"/>
    </xf>
    <xf numFmtId="11" fontId="41" fillId="0" borderId="28" xfId="20" applyNumberFormat="1"/>
    <xf numFmtId="2" fontId="41" fillId="0" borderId="28" xfId="20" applyNumberFormat="1" applyAlignment="1">
      <alignment horizontal="center"/>
    </xf>
    <xf numFmtId="2" fontId="41" fillId="0" borderId="28" xfId="20" applyNumberFormat="1"/>
    <xf numFmtId="2" fontId="23" fillId="5" borderId="39" xfId="20" applyNumberFormat="1" applyFont="1" applyFill="1" applyBorder="1" applyAlignment="1">
      <alignment horizontal="center" vertical="center"/>
    </xf>
    <xf numFmtId="0" fontId="43" fillId="21" borderId="42" xfId="20" applyFont="1" applyFill="1" applyBorder="1"/>
    <xf numFmtId="0" fontId="36" fillId="21" borderId="29" xfId="20" applyFont="1" applyFill="1" applyBorder="1"/>
    <xf numFmtId="0" fontId="36" fillId="21" borderId="58" xfId="20" applyFont="1" applyFill="1" applyBorder="1"/>
    <xf numFmtId="164" fontId="23" fillId="22" borderId="29" xfId="20" applyNumberFormat="1" applyFont="1" applyFill="1" applyBorder="1" applyAlignment="1">
      <alignment horizontal="center" vertical="center" wrapText="1"/>
    </xf>
    <xf numFmtId="164" fontId="22" fillId="2" borderId="24" xfId="20" applyNumberFormat="1" applyFont="1" applyFill="1" applyBorder="1" applyAlignment="1">
      <alignment horizontal="center" vertical="center"/>
    </xf>
    <xf numFmtId="2" fontId="22" fillId="5" borderId="40" xfId="20" applyNumberFormat="1" applyFont="1" applyFill="1" applyBorder="1" applyAlignment="1">
      <alignment horizontal="center" vertical="center"/>
    </xf>
    <xf numFmtId="0" fontId="22" fillId="5" borderId="24" xfId="20" applyFont="1" applyFill="1" applyBorder="1" applyAlignment="1">
      <alignment horizontal="center" vertical="center"/>
    </xf>
    <xf numFmtId="0" fontId="22" fillId="15" borderId="40" xfId="20" applyFont="1" applyFill="1" applyBorder="1" applyAlignment="1">
      <alignment horizontal="center" vertical="center"/>
    </xf>
    <xf numFmtId="164" fontId="22" fillId="3" borderId="40" xfId="20" applyNumberFormat="1" applyFont="1" applyFill="1" applyBorder="1" applyAlignment="1">
      <alignment horizontal="center" vertical="center"/>
    </xf>
    <xf numFmtId="164" fontId="22" fillId="3" borderId="24" xfId="20" applyNumberFormat="1" applyFont="1" applyFill="1" applyBorder="1" applyAlignment="1">
      <alignment horizontal="center" vertical="center"/>
    </xf>
    <xf numFmtId="164" fontId="22" fillId="3" borderId="36" xfId="20" applyNumberFormat="1" applyFont="1" applyFill="1" applyBorder="1" applyAlignment="1">
      <alignment horizontal="center" vertical="center"/>
    </xf>
    <xf numFmtId="166" fontId="23" fillId="16" borderId="50" xfId="20" applyNumberFormat="1" applyFont="1" applyFill="1" applyBorder="1" applyAlignment="1">
      <alignment horizontal="center" vertical="center" wrapText="1"/>
    </xf>
    <xf numFmtId="166" fontId="44" fillId="16" borderId="52" xfId="20" applyNumberFormat="1" applyFont="1" applyFill="1" applyBorder="1" applyAlignment="1">
      <alignment horizontal="center" vertical="center" wrapText="1"/>
    </xf>
    <xf numFmtId="166" fontId="23" fillId="16" borderId="18" xfId="20" applyNumberFormat="1" applyFont="1" applyFill="1" applyBorder="1" applyAlignment="1">
      <alignment horizontal="center" vertical="center" wrapText="1"/>
    </xf>
    <xf numFmtId="166" fontId="23" fillId="16" borderId="42" xfId="20" applyNumberFormat="1" applyFont="1" applyFill="1" applyBorder="1" applyAlignment="1">
      <alignment horizontal="center" vertical="center" wrapText="1"/>
    </xf>
    <xf numFmtId="0" fontId="22" fillId="5" borderId="29" xfId="20" applyFont="1" applyFill="1" applyBorder="1" applyAlignment="1">
      <alignment horizontal="center" vertical="center"/>
    </xf>
    <xf numFmtId="0" fontId="22" fillId="15" borderId="29" xfId="20" applyFont="1" applyFill="1" applyBorder="1" applyAlignment="1">
      <alignment horizontal="center" vertical="center"/>
    </xf>
    <xf numFmtId="0" fontId="1" fillId="17" borderId="29" xfId="20" applyFont="1" applyFill="1" applyBorder="1"/>
    <xf numFmtId="0" fontId="1" fillId="17" borderId="37" xfId="20" applyFont="1" applyFill="1" applyBorder="1"/>
    <xf numFmtId="166" fontId="22" fillId="16" borderId="54" xfId="20" applyNumberFormat="1" applyFont="1" applyFill="1" applyBorder="1" applyAlignment="1">
      <alignment horizontal="center" vertical="center" wrapText="1"/>
    </xf>
    <xf numFmtId="166" fontId="44" fillId="16" borderId="42" xfId="20" applyNumberFormat="1" applyFont="1" applyFill="1" applyBorder="1" applyAlignment="1">
      <alignment horizontal="center" vertical="center" wrapText="1"/>
    </xf>
    <xf numFmtId="166" fontId="22" fillId="16" borderId="58" xfId="20" applyNumberFormat="1" applyFont="1" applyFill="1" applyBorder="1" applyAlignment="1">
      <alignment horizontal="center" vertical="center" wrapText="1"/>
    </xf>
    <xf numFmtId="0" fontId="22" fillId="2" borderId="24" xfId="20" applyFont="1" applyFill="1" applyBorder="1" applyAlignment="1">
      <alignment horizontal="center" vertical="center" wrapText="1"/>
    </xf>
    <xf numFmtId="164" fontId="22" fillId="3" borderId="57" xfId="20" applyNumberFormat="1" applyFont="1" applyFill="1" applyBorder="1" applyAlignment="1">
      <alignment horizontal="center" vertical="center"/>
    </xf>
    <xf numFmtId="164" fontId="22" fillId="3" borderId="51" xfId="20" applyNumberFormat="1" applyFont="1" applyFill="1" applyBorder="1" applyAlignment="1">
      <alignment horizontal="center" vertical="center"/>
    </xf>
    <xf numFmtId="164" fontId="22" fillId="3" borderId="34" xfId="20" applyNumberFormat="1" applyFont="1" applyFill="1" applyBorder="1" applyAlignment="1">
      <alignment horizontal="center" vertical="center"/>
    </xf>
    <xf numFmtId="0" fontId="0" fillId="0" borderId="0" xfId="0"/>
    <xf numFmtId="0" fontId="24" fillId="2" borderId="1" xfId="0" applyFont="1" applyFill="1" applyBorder="1" applyAlignment="1">
      <alignment horizontal="center" vertical="center" wrapText="1"/>
    </xf>
    <xf numFmtId="0" fontId="1" fillId="0" borderId="2" xfId="0" applyFont="1" applyBorder="1"/>
    <xf numFmtId="0" fontId="1" fillId="0" borderId="3" xfId="0" applyFont="1" applyBorder="1"/>
    <xf numFmtId="0" fontId="1" fillId="0" borderId="4" xfId="0" applyFont="1" applyBorder="1"/>
    <xf numFmtId="0" fontId="0" fillId="0" borderId="0" xfId="0"/>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34" fillId="2" borderId="1" xfId="0" applyFont="1" applyFill="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0" xfId="0"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25" fillId="3" borderId="9" xfId="0" applyFont="1" applyFill="1" applyBorder="1" applyAlignment="1">
      <alignment horizontal="center" vertical="top" wrapText="1"/>
    </xf>
    <xf numFmtId="0" fontId="1" fillId="0" borderId="10" xfId="0" applyFont="1" applyBorder="1"/>
    <xf numFmtId="0" fontId="1" fillId="0" borderId="11" xfId="0" applyFont="1" applyBorder="1"/>
    <xf numFmtId="0" fontId="25" fillId="3" borderId="9" xfId="0" applyFont="1" applyFill="1" applyBorder="1" applyAlignment="1">
      <alignment horizontal="center" vertical="center" wrapText="1"/>
    </xf>
    <xf numFmtId="0" fontId="1" fillId="0" borderId="10" xfId="0" applyFont="1" applyBorder="1" applyAlignment="1">
      <alignment vertical="center"/>
    </xf>
    <xf numFmtId="0" fontId="1" fillId="0" borderId="11" xfId="0" applyFont="1" applyBorder="1" applyAlignment="1">
      <alignment vertical="center"/>
    </xf>
    <xf numFmtId="0" fontId="30" fillId="2" borderId="26" xfId="0" applyFont="1" applyFill="1" applyBorder="1"/>
    <xf numFmtId="0" fontId="31" fillId="0" borderId="24" xfId="0" applyFont="1" applyBorder="1"/>
    <xf numFmtId="0" fontId="31" fillId="0" borderId="25" xfId="0" applyFont="1" applyBorder="1"/>
    <xf numFmtId="0" fontId="27" fillId="5" borderId="12" xfId="0" applyFont="1" applyFill="1" applyBorder="1" applyAlignment="1">
      <alignment horizontal="center"/>
    </xf>
    <xf numFmtId="0" fontId="32" fillId="0" borderId="12" xfId="0" applyFont="1" applyBorder="1"/>
    <xf numFmtId="0" fontId="32" fillId="0" borderId="14" xfId="0" applyFont="1" applyBorder="1"/>
    <xf numFmtId="0" fontId="35" fillId="4" borderId="9" xfId="0" applyFont="1" applyFill="1" applyBorder="1" applyAlignment="1">
      <alignment horizontal="center"/>
    </xf>
    <xf numFmtId="0" fontId="3" fillId="5" borderId="12" xfId="0" applyFont="1" applyFill="1" applyBorder="1" applyAlignment="1">
      <alignment horizontal="center"/>
    </xf>
    <xf numFmtId="0" fontId="1" fillId="0" borderId="12" xfId="0" applyFont="1" applyBorder="1"/>
    <xf numFmtId="0" fontId="1" fillId="0" borderId="14" xfId="0" applyFont="1" applyBorder="1"/>
    <xf numFmtId="0" fontId="30" fillId="2" borderId="26" xfId="0" applyFont="1" applyFill="1" applyBorder="1" applyAlignment="1">
      <alignment horizontal="left" vertical="top"/>
    </xf>
    <xf numFmtId="0" fontId="31" fillId="0" borderId="24" xfId="0" applyFont="1" applyBorder="1" applyAlignment="1">
      <alignment horizontal="left" vertical="top"/>
    </xf>
    <xf numFmtId="0" fontId="31" fillId="0" borderId="25" xfId="0" applyFont="1" applyBorder="1" applyAlignment="1">
      <alignment horizontal="left" vertical="top"/>
    </xf>
    <xf numFmtId="0" fontId="2" fillId="5" borderId="12" xfId="0" applyFont="1" applyFill="1" applyBorder="1" applyAlignment="1">
      <alignment horizontal="left" vertical="top"/>
    </xf>
    <xf numFmtId="0" fontId="1" fillId="0" borderId="12" xfId="0" applyFont="1" applyBorder="1" applyAlignment="1">
      <alignment horizontal="left" vertical="top"/>
    </xf>
    <xf numFmtId="0" fontId="1" fillId="0" borderId="14" xfId="0" applyFont="1" applyBorder="1" applyAlignment="1">
      <alignment horizontal="left" vertical="top"/>
    </xf>
    <xf numFmtId="0" fontId="6" fillId="15" borderId="40" xfId="0" applyFont="1" applyFill="1" applyBorder="1" applyAlignment="1">
      <alignment horizontal="center" vertical="center"/>
    </xf>
    <xf numFmtId="0" fontId="1" fillId="17" borderId="36" xfId="0" applyFont="1" applyFill="1" applyBorder="1"/>
    <xf numFmtId="164" fontId="6" fillId="5" borderId="24" xfId="0" applyNumberFormat="1" applyFont="1" applyFill="1" applyBorder="1" applyAlignment="1">
      <alignment horizontal="center" vertical="center"/>
    </xf>
    <xf numFmtId="0" fontId="34" fillId="4" borderId="9" xfId="0" applyFont="1" applyFill="1" applyBorder="1" applyAlignment="1">
      <alignment horizontal="left" vertical="center"/>
    </xf>
    <xf numFmtId="0" fontId="1" fillId="0" borderId="10" xfId="0" applyFont="1" applyBorder="1" applyAlignment="1">
      <alignment horizontal="left"/>
    </xf>
    <xf numFmtId="0" fontId="1" fillId="0" borderId="11" xfId="0" applyFont="1" applyBorder="1" applyAlignment="1">
      <alignment horizontal="left"/>
    </xf>
    <xf numFmtId="0" fontId="4" fillId="6" borderId="0" xfId="0" applyFont="1" applyFill="1" applyAlignment="1">
      <alignment horizontal="center" vertical="center"/>
    </xf>
    <xf numFmtId="166" fontId="23" fillId="16" borderId="41" xfId="0" applyNumberFormat="1" applyFont="1" applyFill="1" applyBorder="1" applyAlignment="1">
      <alignment horizontal="center" vertical="center"/>
    </xf>
    <xf numFmtId="0" fontId="36" fillId="17" borderId="42" xfId="0" applyFont="1" applyFill="1" applyBorder="1"/>
    <xf numFmtId="164" fontId="23" fillId="5" borderId="30" xfId="0" applyNumberFormat="1" applyFont="1" applyFill="1" applyBorder="1" applyAlignment="1">
      <alignment horizontal="center" vertical="center"/>
    </xf>
    <xf numFmtId="0" fontId="23" fillId="5" borderId="30" xfId="0" applyFont="1" applyFill="1" applyBorder="1" applyAlignment="1">
      <alignment horizontal="center" vertical="center"/>
    </xf>
    <xf numFmtId="166" fontId="23" fillId="16" borderId="41" xfId="0" applyNumberFormat="1" applyFont="1" applyFill="1" applyBorder="1" applyAlignment="1">
      <alignment horizontal="center" vertical="center" wrapText="1"/>
    </xf>
    <xf numFmtId="166" fontId="23" fillId="20" borderId="41" xfId="0" applyNumberFormat="1" applyFont="1" applyFill="1" applyBorder="1" applyAlignment="1">
      <alignment horizontal="center" vertical="center" wrapText="1"/>
    </xf>
    <xf numFmtId="0" fontId="36" fillId="19" borderId="42" xfId="0" applyFont="1" applyFill="1" applyBorder="1"/>
    <xf numFmtId="0" fontId="23" fillId="5" borderId="38" xfId="0" applyFont="1" applyFill="1" applyBorder="1" applyAlignment="1">
      <alignment horizontal="center" vertical="center"/>
    </xf>
    <xf numFmtId="0" fontId="22" fillId="16" borderId="10" xfId="0" applyFont="1" applyFill="1" applyBorder="1" applyAlignment="1">
      <alignment horizontal="center" vertical="center" wrapText="1"/>
    </xf>
    <xf numFmtId="0" fontId="36" fillId="17" borderId="10" xfId="0" applyFont="1" applyFill="1" applyBorder="1"/>
    <xf numFmtId="0" fontId="6" fillId="15" borderId="24" xfId="0" applyFont="1" applyFill="1" applyBorder="1" applyAlignment="1">
      <alignment horizontal="center" vertical="center"/>
    </xf>
    <xf numFmtId="0" fontId="36" fillId="0" borderId="30" xfId="0" applyFont="1" applyBorder="1"/>
    <xf numFmtId="0" fontId="6" fillId="5" borderId="24" xfId="0" applyFont="1" applyFill="1" applyBorder="1" applyAlignment="1">
      <alignment horizontal="center" vertical="center"/>
    </xf>
    <xf numFmtId="0" fontId="6" fillId="16" borderId="10" xfId="0" applyFont="1" applyFill="1" applyBorder="1" applyAlignment="1">
      <alignment horizontal="center" vertical="center" wrapText="1"/>
    </xf>
    <xf numFmtId="0" fontId="1" fillId="17" borderId="10" xfId="0" applyFont="1" applyFill="1" applyBorder="1"/>
    <xf numFmtId="0" fontId="6" fillId="16" borderId="24" xfId="0" applyFont="1" applyFill="1" applyBorder="1" applyAlignment="1">
      <alignment horizontal="center" vertical="center" wrapText="1"/>
    </xf>
    <xf numFmtId="0" fontId="22" fillId="5" borderId="24" xfId="0" applyFont="1" applyFill="1" applyBorder="1" applyAlignment="1">
      <alignment horizontal="center" vertical="center"/>
    </xf>
    <xf numFmtId="0" fontId="36" fillId="0" borderId="10" xfId="0" applyFont="1" applyBorder="1"/>
    <xf numFmtId="0" fontId="4" fillId="0" borderId="0" xfId="0" applyFont="1" applyAlignment="1">
      <alignment horizontal="center" vertical="center"/>
    </xf>
    <xf numFmtId="166" fontId="23" fillId="5" borderId="30" xfId="0" applyNumberFormat="1" applyFont="1" applyFill="1" applyBorder="1" applyAlignment="1">
      <alignment horizontal="center" vertical="center"/>
    </xf>
    <xf numFmtId="166" fontId="22" fillId="16" borderId="26" xfId="0" applyNumberFormat="1" applyFont="1" applyFill="1" applyBorder="1" applyAlignment="1">
      <alignment horizontal="center" vertical="center" wrapText="1"/>
    </xf>
    <xf numFmtId="0" fontId="36" fillId="17" borderId="24" xfId="0" applyFont="1" applyFill="1" applyBorder="1"/>
    <xf numFmtId="166" fontId="22" fillId="16" borderId="24" xfId="0" applyNumberFormat="1" applyFont="1" applyFill="1" applyBorder="1" applyAlignment="1">
      <alignment horizontal="center" vertical="center" wrapText="1"/>
    </xf>
    <xf numFmtId="0" fontId="22" fillId="15" borderId="24" xfId="0" applyFont="1" applyFill="1" applyBorder="1" applyAlignment="1">
      <alignment horizontal="center" vertical="center"/>
    </xf>
    <xf numFmtId="165" fontId="22" fillId="15" borderId="40" xfId="0" applyNumberFormat="1" applyFont="1" applyFill="1" applyBorder="1" applyAlignment="1">
      <alignment horizontal="center" vertical="center"/>
    </xf>
    <xf numFmtId="0" fontId="36" fillId="17" borderId="36" xfId="0" applyFont="1" applyFill="1" applyBorder="1"/>
    <xf numFmtId="164" fontId="22" fillId="5" borderId="24" xfId="0" applyNumberFormat="1" applyFont="1" applyFill="1" applyBorder="1" applyAlignment="1">
      <alignment horizontal="center" vertical="center"/>
    </xf>
    <xf numFmtId="166" fontId="23" fillId="20" borderId="41" xfId="0" applyNumberFormat="1" applyFont="1" applyFill="1" applyBorder="1" applyAlignment="1">
      <alignment horizontal="center" vertical="center"/>
    </xf>
    <xf numFmtId="164" fontId="22" fillId="16" borderId="9" xfId="0" applyNumberFormat="1" applyFont="1" applyFill="1" applyBorder="1" applyAlignment="1">
      <alignment horizontal="center" vertical="center" wrapText="1"/>
    </xf>
    <xf numFmtId="164" fontId="22" fillId="16" borderId="10" xfId="0" applyNumberFormat="1" applyFont="1" applyFill="1" applyBorder="1" applyAlignment="1">
      <alignment horizontal="center" vertical="center" wrapText="1"/>
    </xf>
    <xf numFmtId="165" fontId="22" fillId="15" borderId="12" xfId="0" applyNumberFormat="1" applyFont="1" applyFill="1" applyBorder="1" applyAlignment="1">
      <alignment horizontal="center" vertical="center"/>
    </xf>
    <xf numFmtId="0" fontId="36" fillId="17" borderId="12" xfId="0" applyFont="1" applyFill="1" applyBorder="1"/>
    <xf numFmtId="0" fontId="34" fillId="4" borderId="26" xfId="20" applyFont="1" applyFill="1" applyBorder="1" applyAlignment="1">
      <alignment horizontal="left" vertical="center"/>
    </xf>
    <xf numFmtId="0" fontId="1" fillId="0" borderId="24" xfId="20" applyFont="1" applyBorder="1" applyAlignment="1">
      <alignment horizontal="left"/>
    </xf>
    <xf numFmtId="0" fontId="1" fillId="0" borderId="25" xfId="20" applyFont="1" applyBorder="1" applyAlignment="1">
      <alignment horizontal="left"/>
    </xf>
    <xf numFmtId="0" fontId="42" fillId="0" borderId="28" xfId="20" applyFont="1" applyAlignment="1">
      <alignment horizontal="center" vertical="center"/>
    </xf>
    <xf numFmtId="0" fontId="41" fillId="0" borderId="28" xfId="20"/>
    <xf numFmtId="166" fontId="23" fillId="16" borderId="41" xfId="20" applyNumberFormat="1" applyFont="1" applyFill="1" applyBorder="1" applyAlignment="1">
      <alignment horizontal="center" vertical="center"/>
    </xf>
    <xf numFmtId="0" fontId="36" fillId="17" borderId="42" xfId="20" applyFont="1" applyFill="1" applyBorder="1"/>
    <xf numFmtId="166" fontId="23" fillId="16" borderId="41" xfId="20" applyNumberFormat="1" applyFont="1" applyFill="1" applyBorder="1" applyAlignment="1">
      <alignment horizontal="center" vertical="center" wrapText="1"/>
    </xf>
    <xf numFmtId="166" fontId="23" fillId="16" borderId="54" xfId="20" applyNumberFormat="1" applyFont="1" applyFill="1" applyBorder="1" applyAlignment="1">
      <alignment horizontal="center" vertical="center" wrapText="1"/>
    </xf>
    <xf numFmtId="0" fontId="36" fillId="17" borderId="28" xfId="20" applyFont="1" applyFill="1"/>
    <xf numFmtId="164" fontId="23" fillId="5" borderId="54" xfId="20" applyNumberFormat="1" applyFont="1" applyFill="1" applyBorder="1" applyAlignment="1">
      <alignment horizontal="center" vertical="center"/>
    </xf>
    <xf numFmtId="0" fontId="36" fillId="0" borderId="54" xfId="20" applyFont="1" applyBorder="1"/>
    <xf numFmtId="0" fontId="36" fillId="0" borderId="56" xfId="20" applyFont="1" applyBorder="1"/>
    <xf numFmtId="0" fontId="22" fillId="16" borderId="24" xfId="20" applyFont="1" applyFill="1" applyBorder="1" applyAlignment="1">
      <alignment horizontal="center" vertical="center" wrapText="1"/>
    </xf>
    <xf numFmtId="0" fontId="1" fillId="17" borderId="24" xfId="20" applyFont="1" applyFill="1" applyBorder="1"/>
    <xf numFmtId="0" fontId="22" fillId="15" borderId="57" xfId="20" applyFont="1" applyFill="1" applyBorder="1" applyAlignment="1">
      <alignment horizontal="center" vertical="center"/>
    </xf>
    <xf numFmtId="0" fontId="1" fillId="17" borderId="51" xfId="20" applyFont="1" applyFill="1" applyBorder="1"/>
    <xf numFmtId="0" fontId="1" fillId="17" borderId="34" xfId="20" applyFont="1" applyFill="1" applyBorder="1"/>
    <xf numFmtId="164" fontId="23" fillId="5" borderId="55" xfId="20" applyNumberFormat="1" applyFont="1" applyFill="1" applyBorder="1" applyAlignment="1">
      <alignment horizontal="center" vertical="center"/>
    </xf>
    <xf numFmtId="164" fontId="26" fillId="3" borderId="12" xfId="0" applyNumberFormat="1" applyFont="1" applyFill="1" applyBorder="1" applyAlignment="1">
      <alignment horizontal="center" vertical="center"/>
    </xf>
    <xf numFmtId="0" fontId="38" fillId="0" borderId="12" xfId="0" applyFont="1" applyBorder="1"/>
    <xf numFmtId="0" fontId="38" fillId="0" borderId="14" xfId="0" applyFont="1" applyBorder="1"/>
    <xf numFmtId="0" fontId="26" fillId="2" borderId="15" xfId="0" applyFont="1" applyFill="1" applyBorder="1" applyAlignment="1">
      <alignment horizontal="center" vertical="center"/>
    </xf>
    <xf numFmtId="0" fontId="38" fillId="0" borderId="18" xfId="0" applyFont="1" applyBorder="1"/>
  </cellXfs>
  <cellStyles count="23">
    <cellStyle name="Accent" xfId="3"/>
    <cellStyle name="Accent 1" xfId="4"/>
    <cellStyle name="Accent 2" xfId="5"/>
    <cellStyle name="Accent 3" xfId="6"/>
    <cellStyle name="Bad" xfId="7"/>
    <cellStyle name="Error" xfId="8"/>
    <cellStyle name="Footnote" xfId="9"/>
    <cellStyle name="Good" xfId="10"/>
    <cellStyle name="Heading (user)" xfId="11"/>
    <cellStyle name="Heading 1" xfId="12"/>
    <cellStyle name="Heading 2" xfId="13"/>
    <cellStyle name="Hyperlink" xfId="14"/>
    <cellStyle name="Neutral 2" xfId="2"/>
    <cellStyle name="Normal" xfId="0" builtinId="0"/>
    <cellStyle name="Normal 2" xfId="1"/>
    <cellStyle name="Normal 3" xfId="20"/>
    <cellStyle name="Normal 4" xfId="21"/>
    <cellStyle name="Normal 5" xfId="22"/>
    <cellStyle name="Note" xfId="15"/>
    <cellStyle name="Result (user)" xfId="16"/>
    <cellStyle name="Status" xfId="17"/>
    <cellStyle name="Text" xfId="18"/>
    <cellStyle name="Warning" xfId="19"/>
  </cellStyles>
  <dxfs count="0"/>
  <tableStyles count="0" defaultTableStyle="TableStyleMedium2" defaultPivotStyle="PivotStyleLight16"/>
  <colors>
    <mruColors>
      <color rgb="FFEAEAE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chartsheet" Target="chartsheets/sheet2.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800" b="1">
                <a:solidFill>
                  <a:schemeClr val="tx1"/>
                </a:solidFill>
              </a:rPr>
              <a:t>Normalized</a:t>
            </a:r>
            <a:r>
              <a:rPr lang="es-ES" sz="1800" b="1" baseline="0">
                <a:solidFill>
                  <a:schemeClr val="tx1"/>
                </a:solidFill>
              </a:rPr>
              <a:t> values</a:t>
            </a:r>
            <a:endParaRPr lang="es-ES" sz="1800" b="1">
              <a:solidFill>
                <a:schemeClr val="tx1"/>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1"/>
        <c:ser>
          <c:idx val="0"/>
          <c:order val="0"/>
          <c:tx>
            <c:strRef>
              <c:f>'Impact results'!$A$18</c:f>
              <c:strCache>
                <c:ptCount val="1"/>
                <c:pt idx="0">
                  <c:v>Normalized value</c:v>
                </c:pt>
              </c:strCache>
            </c:strRef>
          </c:tx>
          <c:invertIfNegative val="1"/>
          <c:dPt>
            <c:idx val="0"/>
            <c:invertIfNegative val="1"/>
            <c:bubble3D val="0"/>
            <c:spPr>
              <a:solidFill>
                <a:schemeClr val="accent1"/>
              </a:solidFill>
              <a:ln>
                <a:noFill/>
              </a:ln>
              <a:effectLst/>
            </c:spPr>
            <c:extLst>
              <c:ext xmlns:c16="http://schemas.microsoft.com/office/drawing/2014/chart" uri="{C3380CC4-5D6E-409C-BE32-E72D297353CC}">
                <c16:uniqueId val="{00000001-FBA7-4F1F-B80A-1DCFD98893A8}"/>
              </c:ext>
            </c:extLst>
          </c:dPt>
          <c:dPt>
            <c:idx val="1"/>
            <c:invertIfNegative val="1"/>
            <c:bubble3D val="0"/>
            <c:spPr>
              <a:solidFill>
                <a:schemeClr val="accent2"/>
              </a:solidFill>
              <a:ln>
                <a:noFill/>
              </a:ln>
              <a:effectLst/>
            </c:spPr>
            <c:extLst>
              <c:ext xmlns:c16="http://schemas.microsoft.com/office/drawing/2014/chart" uri="{C3380CC4-5D6E-409C-BE32-E72D297353CC}">
                <c16:uniqueId val="{00000003-FBA7-4F1F-B80A-1DCFD98893A8}"/>
              </c:ext>
            </c:extLst>
          </c:dPt>
          <c:dPt>
            <c:idx val="2"/>
            <c:invertIfNegative val="1"/>
            <c:bubble3D val="0"/>
            <c:spPr>
              <a:solidFill>
                <a:schemeClr val="accent3"/>
              </a:solidFill>
              <a:ln>
                <a:noFill/>
              </a:ln>
              <a:effectLst/>
            </c:spPr>
            <c:extLst>
              <c:ext xmlns:c16="http://schemas.microsoft.com/office/drawing/2014/chart" uri="{C3380CC4-5D6E-409C-BE32-E72D297353CC}">
                <c16:uniqueId val="{00000005-FBA7-4F1F-B80A-1DCFD98893A8}"/>
              </c:ext>
            </c:extLst>
          </c:dPt>
          <c:dPt>
            <c:idx val="3"/>
            <c:invertIfNegative val="1"/>
            <c:bubble3D val="0"/>
            <c:spPr>
              <a:solidFill>
                <a:schemeClr val="accent4"/>
              </a:solidFill>
              <a:ln>
                <a:noFill/>
              </a:ln>
              <a:effectLst/>
            </c:spPr>
            <c:extLst>
              <c:ext xmlns:c16="http://schemas.microsoft.com/office/drawing/2014/chart" uri="{C3380CC4-5D6E-409C-BE32-E72D297353CC}">
                <c16:uniqueId val="{00000007-FBA7-4F1F-B80A-1DCFD98893A8}"/>
              </c:ext>
            </c:extLst>
          </c:dPt>
          <c:dPt>
            <c:idx val="4"/>
            <c:invertIfNegative val="1"/>
            <c:bubble3D val="0"/>
            <c:spPr>
              <a:solidFill>
                <a:schemeClr val="accent5"/>
              </a:solidFill>
              <a:ln>
                <a:noFill/>
              </a:ln>
              <a:effectLst/>
            </c:spPr>
            <c:extLst>
              <c:ext xmlns:c16="http://schemas.microsoft.com/office/drawing/2014/chart" uri="{C3380CC4-5D6E-409C-BE32-E72D297353CC}">
                <c16:uniqueId val="{00000009-FBA7-4F1F-B80A-1DCFD98893A8}"/>
              </c:ext>
            </c:extLst>
          </c:dPt>
          <c:dPt>
            <c:idx val="5"/>
            <c:invertIfNegative val="1"/>
            <c:bubble3D val="0"/>
            <c:spPr>
              <a:solidFill>
                <a:schemeClr val="accent6"/>
              </a:solidFill>
              <a:ln>
                <a:noFill/>
              </a:ln>
              <a:effectLst/>
            </c:spPr>
            <c:extLst>
              <c:ext xmlns:c16="http://schemas.microsoft.com/office/drawing/2014/chart" uri="{C3380CC4-5D6E-409C-BE32-E72D297353CC}">
                <c16:uniqueId val="{0000000B-FBA7-4F1F-B80A-1DCFD98893A8}"/>
              </c:ext>
            </c:extLst>
          </c:dPt>
          <c:dPt>
            <c:idx val="6"/>
            <c:invertIfNegative val="1"/>
            <c:bubble3D val="0"/>
            <c:spPr>
              <a:solidFill>
                <a:schemeClr val="accent1">
                  <a:lumMod val="60000"/>
                </a:schemeClr>
              </a:solidFill>
              <a:ln>
                <a:noFill/>
              </a:ln>
              <a:effectLst/>
            </c:spPr>
            <c:extLst>
              <c:ext xmlns:c16="http://schemas.microsoft.com/office/drawing/2014/chart" uri="{C3380CC4-5D6E-409C-BE32-E72D297353CC}">
                <c16:uniqueId val="{0000000D-FBA7-4F1F-B80A-1DCFD98893A8}"/>
              </c:ext>
            </c:extLst>
          </c:dPt>
          <c:dPt>
            <c:idx val="7"/>
            <c:invertIfNegative val="1"/>
            <c:bubble3D val="0"/>
            <c:spPr>
              <a:solidFill>
                <a:schemeClr val="accent2">
                  <a:lumMod val="60000"/>
                </a:schemeClr>
              </a:solidFill>
              <a:ln>
                <a:noFill/>
              </a:ln>
              <a:effectLst/>
            </c:spPr>
            <c:extLst>
              <c:ext xmlns:c16="http://schemas.microsoft.com/office/drawing/2014/chart" uri="{C3380CC4-5D6E-409C-BE32-E72D297353CC}">
                <c16:uniqueId val="{0000000F-FBA7-4F1F-B80A-1DCFD98893A8}"/>
              </c:ext>
            </c:extLst>
          </c:dPt>
          <c:dPt>
            <c:idx val="8"/>
            <c:invertIfNegative val="1"/>
            <c:bubble3D val="0"/>
            <c:spPr>
              <a:solidFill>
                <a:schemeClr val="accent3">
                  <a:lumMod val="60000"/>
                </a:schemeClr>
              </a:solidFill>
              <a:ln>
                <a:noFill/>
              </a:ln>
              <a:effectLst/>
            </c:spPr>
            <c:extLst>
              <c:ext xmlns:c16="http://schemas.microsoft.com/office/drawing/2014/chart" uri="{C3380CC4-5D6E-409C-BE32-E72D297353CC}">
                <c16:uniqueId val="{00000011-FBA7-4F1F-B80A-1DCFD98893A8}"/>
              </c:ext>
            </c:extLst>
          </c:dPt>
          <c:dPt>
            <c:idx val="9"/>
            <c:invertIfNegative val="1"/>
            <c:bubble3D val="0"/>
            <c:spPr>
              <a:solidFill>
                <a:schemeClr val="accent4">
                  <a:lumMod val="60000"/>
                </a:schemeClr>
              </a:solidFill>
              <a:ln>
                <a:noFill/>
              </a:ln>
              <a:effectLst/>
            </c:spPr>
            <c:extLst>
              <c:ext xmlns:c16="http://schemas.microsoft.com/office/drawing/2014/chart" uri="{C3380CC4-5D6E-409C-BE32-E72D297353CC}">
                <c16:uniqueId val="{00000013-FBA7-4F1F-B80A-1DCFD98893A8}"/>
              </c:ext>
            </c:extLst>
          </c:dPt>
          <c:dPt>
            <c:idx val="10"/>
            <c:invertIfNegative val="1"/>
            <c:bubble3D val="0"/>
            <c:spPr>
              <a:solidFill>
                <a:schemeClr val="accent5">
                  <a:lumMod val="60000"/>
                </a:schemeClr>
              </a:solidFill>
              <a:ln>
                <a:noFill/>
              </a:ln>
              <a:effectLst/>
            </c:spPr>
            <c:extLst>
              <c:ext xmlns:c16="http://schemas.microsoft.com/office/drawing/2014/chart" uri="{C3380CC4-5D6E-409C-BE32-E72D297353CC}">
                <c16:uniqueId val="{00000015-FBA7-4F1F-B80A-1DCFD98893A8}"/>
              </c:ext>
            </c:extLst>
          </c:dPt>
          <c:dPt>
            <c:idx val="11"/>
            <c:invertIfNegative val="1"/>
            <c:bubble3D val="0"/>
            <c:spPr>
              <a:solidFill>
                <a:schemeClr val="accent6">
                  <a:lumMod val="60000"/>
                </a:schemeClr>
              </a:solidFill>
              <a:ln>
                <a:noFill/>
              </a:ln>
              <a:effectLst/>
            </c:spPr>
            <c:extLst>
              <c:ext xmlns:c16="http://schemas.microsoft.com/office/drawing/2014/chart" uri="{C3380CC4-5D6E-409C-BE32-E72D297353CC}">
                <c16:uniqueId val="{00000017-FBA7-4F1F-B80A-1DCFD98893A8}"/>
              </c:ext>
            </c:extLst>
          </c:dPt>
          <c:dPt>
            <c:idx val="12"/>
            <c:invertIfNegative val="1"/>
            <c:bubble3D val="0"/>
            <c:spPr>
              <a:solidFill>
                <a:schemeClr val="accent1">
                  <a:lumMod val="80000"/>
                  <a:lumOff val="20000"/>
                </a:schemeClr>
              </a:solidFill>
              <a:ln>
                <a:noFill/>
              </a:ln>
              <a:effectLst/>
            </c:spPr>
            <c:extLst>
              <c:ext xmlns:c16="http://schemas.microsoft.com/office/drawing/2014/chart" uri="{C3380CC4-5D6E-409C-BE32-E72D297353CC}">
                <c16:uniqueId val="{00000019-FBA7-4F1F-B80A-1DCFD98893A8}"/>
              </c:ext>
            </c:extLst>
          </c:dPt>
          <c:dPt>
            <c:idx val="13"/>
            <c:invertIfNegative val="1"/>
            <c:bubble3D val="0"/>
            <c:spPr>
              <a:solidFill>
                <a:schemeClr val="accent2">
                  <a:lumMod val="80000"/>
                  <a:lumOff val="20000"/>
                </a:schemeClr>
              </a:solidFill>
              <a:ln>
                <a:noFill/>
              </a:ln>
              <a:effectLst/>
            </c:spPr>
            <c:extLst>
              <c:ext xmlns:c16="http://schemas.microsoft.com/office/drawing/2014/chart" uri="{C3380CC4-5D6E-409C-BE32-E72D297353CC}">
                <c16:uniqueId val="{0000001B-FBA7-4F1F-B80A-1DCFD98893A8}"/>
              </c:ext>
            </c:extLst>
          </c:dPt>
          <c:dPt>
            <c:idx val="14"/>
            <c:invertIfNegative val="1"/>
            <c:bubble3D val="0"/>
            <c:spPr>
              <a:solidFill>
                <a:schemeClr val="accent3">
                  <a:lumMod val="80000"/>
                  <a:lumOff val="20000"/>
                </a:schemeClr>
              </a:solidFill>
              <a:ln>
                <a:noFill/>
              </a:ln>
              <a:effectLst/>
            </c:spPr>
            <c:extLst>
              <c:ext xmlns:c16="http://schemas.microsoft.com/office/drawing/2014/chart" uri="{C3380CC4-5D6E-409C-BE32-E72D297353CC}">
                <c16:uniqueId val="{0000001D-FBA7-4F1F-B80A-1DCFD98893A8}"/>
              </c:ext>
            </c:extLst>
          </c:dPt>
          <c:dPt>
            <c:idx val="15"/>
            <c:invertIfNegative val="1"/>
            <c:bubble3D val="0"/>
            <c:spPr>
              <a:solidFill>
                <a:schemeClr val="accent4">
                  <a:lumMod val="80000"/>
                  <a:lumOff val="20000"/>
                </a:schemeClr>
              </a:solidFill>
              <a:ln>
                <a:noFill/>
              </a:ln>
              <a:effectLst/>
            </c:spPr>
            <c:extLst>
              <c:ext xmlns:c16="http://schemas.microsoft.com/office/drawing/2014/chart" uri="{C3380CC4-5D6E-409C-BE32-E72D297353CC}">
                <c16:uniqueId val="{0000001F-FBA7-4F1F-B80A-1DCFD98893A8}"/>
              </c:ext>
            </c:extLst>
          </c:dPt>
          <c:dPt>
            <c:idx val="16"/>
            <c:invertIfNegative val="1"/>
            <c:bubble3D val="0"/>
            <c:spPr>
              <a:solidFill>
                <a:schemeClr val="accent5">
                  <a:lumMod val="80000"/>
                  <a:lumOff val="20000"/>
                </a:schemeClr>
              </a:solidFill>
              <a:ln>
                <a:noFill/>
              </a:ln>
              <a:effectLst/>
            </c:spPr>
            <c:extLst>
              <c:ext xmlns:c16="http://schemas.microsoft.com/office/drawing/2014/chart" uri="{C3380CC4-5D6E-409C-BE32-E72D297353CC}">
                <c16:uniqueId val="{00000021-FBA7-4F1F-B80A-1DCFD98893A8}"/>
              </c:ext>
            </c:extLst>
          </c:dPt>
          <c:dPt>
            <c:idx val="17"/>
            <c:invertIfNegative val="1"/>
            <c:bubble3D val="0"/>
            <c:spPr>
              <a:solidFill>
                <a:schemeClr val="accent6">
                  <a:lumMod val="80000"/>
                  <a:lumOff val="20000"/>
                </a:schemeClr>
              </a:solidFill>
              <a:ln>
                <a:noFill/>
              </a:ln>
              <a:effectLst/>
            </c:spPr>
            <c:extLst>
              <c:ext xmlns:c16="http://schemas.microsoft.com/office/drawing/2014/chart" uri="{C3380CC4-5D6E-409C-BE32-E72D297353CC}">
                <c16:uniqueId val="{00000023-FBA7-4F1F-B80A-1DCFD98893A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'Impact results'!$B$14:$S$14</c:f>
              <c:strCache>
                <c:ptCount val="18"/>
                <c:pt idx="0">
                  <c:v>Global warming</c:v>
                </c:pt>
                <c:pt idx="1">
                  <c:v>Stratospheric ozone depletion</c:v>
                </c:pt>
                <c:pt idx="2">
                  <c:v>Ionizing radiation</c:v>
                </c:pt>
                <c:pt idx="3">
                  <c:v>Fine particulate matter formation</c:v>
                </c:pt>
                <c:pt idx="4">
                  <c:v>Ozone formation, Human health</c:v>
                </c:pt>
                <c:pt idx="5">
                  <c:v>Ozone formation
 Terrestrial ecosystems</c:v>
                </c:pt>
                <c:pt idx="6">
                  <c:v>Terrestrial acidification</c:v>
                </c:pt>
                <c:pt idx="7">
                  <c:v>Freshwater eutrophication</c:v>
                </c:pt>
                <c:pt idx="8">
                  <c:v>Marine eutrophication</c:v>
                </c:pt>
                <c:pt idx="9">
                  <c:v>Human carcinogenic toxicity</c:v>
                </c:pt>
                <c:pt idx="10">
                  <c:v>Human non-carcinogenic toxicity</c:v>
                </c:pt>
                <c:pt idx="11">
                  <c:v>Terrestrial ecotoxicity</c:v>
                </c:pt>
                <c:pt idx="12">
                  <c:v>Freshwater ecotoxicity</c:v>
                </c:pt>
                <c:pt idx="13">
                  <c:v>Marine ecotoxicity</c:v>
                </c:pt>
                <c:pt idx="14">
                  <c:v>Water consumption</c:v>
                </c:pt>
                <c:pt idx="15">
                  <c:v>Land use</c:v>
                </c:pt>
                <c:pt idx="16">
                  <c:v>Mineral resource scarcity</c:v>
                </c:pt>
                <c:pt idx="17">
                  <c:v>Fossil resource scarcity</c:v>
                </c:pt>
              </c:strCache>
            </c:strRef>
          </c:cat>
          <c:val>
            <c:numRef>
              <c:f>'Impact results'!$B$18:$S$18</c:f>
              <c:numCache>
                <c:formatCode>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11BF-41E6-8B6A-E888796A6883}"/>
            </c:ext>
          </c:extLst>
        </c:ser>
        <c:dLbls>
          <c:dLblPos val="outEnd"/>
          <c:showLegendKey val="0"/>
          <c:showVal val="1"/>
          <c:showCatName val="0"/>
          <c:showSerName val="0"/>
          <c:showPercent val="0"/>
          <c:showBubbleSize val="0"/>
        </c:dLbls>
        <c:gapWidth val="219"/>
        <c:overlap val="-27"/>
        <c:axId val="1846210942"/>
        <c:axId val="1582902784"/>
      </c:barChart>
      <c:catAx>
        <c:axId val="184621094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582902784"/>
        <c:crosses val="autoZero"/>
        <c:auto val="1"/>
        <c:lblAlgn val="ctr"/>
        <c:lblOffset val="100"/>
        <c:noMultiLvlLbl val="1"/>
      </c:catAx>
      <c:valAx>
        <c:axId val="1582902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846210942"/>
        <c:crosses val="autoZero"/>
        <c:crossBetween val="between"/>
      </c:valAx>
      <c:spPr>
        <a:noFill/>
        <a:ln>
          <a:noFill/>
        </a:ln>
        <a:effectLst/>
      </c:spPr>
    </c:plotArea>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es-E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R"/>
              <a:t>Impact distribution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percentStacked"/>
        <c:varyColors val="0"/>
        <c:ser>
          <c:idx val="0"/>
          <c:order val="0"/>
          <c:tx>
            <c:strRef>
              <c:f>'Impact results'!$A$5</c:f>
              <c:strCache>
                <c:ptCount val="1"/>
                <c:pt idx="0">
                  <c:v>Energy consumption</c:v>
                </c:pt>
              </c:strCache>
            </c:strRef>
          </c:tx>
          <c:spPr>
            <a:solidFill>
              <a:schemeClr val="accent1"/>
            </a:solidFill>
            <a:ln>
              <a:noFill/>
            </a:ln>
            <a:effectLst/>
          </c:spPr>
          <c:invertIfNegative val="0"/>
          <c:cat>
            <c:strRef>
              <c:f>'Impact results'!$B$3:$S$3</c:f>
              <c:strCache>
                <c:ptCount val="18"/>
                <c:pt idx="0">
                  <c:v>Global warming</c:v>
                </c:pt>
                <c:pt idx="1">
                  <c:v>Stratospheric ozone depletion</c:v>
                </c:pt>
                <c:pt idx="2">
                  <c:v>Ionizing radiation</c:v>
                </c:pt>
                <c:pt idx="3">
                  <c:v>Fine particulate matter formation</c:v>
                </c:pt>
                <c:pt idx="4">
                  <c:v>Ozone formation, Human health</c:v>
                </c:pt>
                <c:pt idx="5">
                  <c:v>Ozone formation
 Terrestrial ecosystems</c:v>
                </c:pt>
                <c:pt idx="6">
                  <c:v>Terrestrial acidification</c:v>
                </c:pt>
                <c:pt idx="7">
                  <c:v>Freshwater eutrophication</c:v>
                </c:pt>
                <c:pt idx="8">
                  <c:v>Marine eutrophication</c:v>
                </c:pt>
                <c:pt idx="9">
                  <c:v>Human carcinogenic toxicity</c:v>
                </c:pt>
                <c:pt idx="10">
                  <c:v>Human non-carcinogenic toxicity</c:v>
                </c:pt>
                <c:pt idx="11">
                  <c:v>Terrestrial ecotoxicity</c:v>
                </c:pt>
                <c:pt idx="12">
                  <c:v>Freshwater ecotoxicity</c:v>
                </c:pt>
                <c:pt idx="13">
                  <c:v>Marine ecotoxicity</c:v>
                </c:pt>
                <c:pt idx="14">
                  <c:v>Water consumption</c:v>
                </c:pt>
                <c:pt idx="15">
                  <c:v>Land use</c:v>
                </c:pt>
                <c:pt idx="16">
                  <c:v>Mineral resource scarcity</c:v>
                </c:pt>
                <c:pt idx="17">
                  <c:v>Fossil resource scarcity</c:v>
                </c:pt>
              </c:strCache>
            </c:strRef>
          </c:cat>
          <c:val>
            <c:numRef>
              <c:f>'Impact results'!$B$5:$S$5</c:f>
              <c:numCache>
                <c:formatCode>0.000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7D09-4AE5-A33C-EBD6AD8C6C76}"/>
            </c:ext>
          </c:extLst>
        </c:ser>
        <c:ser>
          <c:idx val="1"/>
          <c:order val="1"/>
          <c:tx>
            <c:strRef>
              <c:f>'Impact results'!$A$6</c:f>
              <c:strCache>
                <c:ptCount val="1"/>
                <c:pt idx="0">
                  <c:v>Consumption of materials</c:v>
                </c:pt>
              </c:strCache>
            </c:strRef>
          </c:tx>
          <c:spPr>
            <a:solidFill>
              <a:schemeClr val="accent2"/>
            </a:solidFill>
            <a:ln>
              <a:noFill/>
            </a:ln>
            <a:effectLst/>
          </c:spPr>
          <c:invertIfNegative val="0"/>
          <c:cat>
            <c:strRef>
              <c:f>'Impact results'!$B$3:$S$3</c:f>
              <c:strCache>
                <c:ptCount val="18"/>
                <c:pt idx="0">
                  <c:v>Global warming</c:v>
                </c:pt>
                <c:pt idx="1">
                  <c:v>Stratospheric ozone depletion</c:v>
                </c:pt>
                <c:pt idx="2">
                  <c:v>Ionizing radiation</c:v>
                </c:pt>
                <c:pt idx="3">
                  <c:v>Fine particulate matter formation</c:v>
                </c:pt>
                <c:pt idx="4">
                  <c:v>Ozone formation, Human health</c:v>
                </c:pt>
                <c:pt idx="5">
                  <c:v>Ozone formation
 Terrestrial ecosystems</c:v>
                </c:pt>
                <c:pt idx="6">
                  <c:v>Terrestrial acidification</c:v>
                </c:pt>
                <c:pt idx="7">
                  <c:v>Freshwater eutrophication</c:v>
                </c:pt>
                <c:pt idx="8">
                  <c:v>Marine eutrophication</c:v>
                </c:pt>
                <c:pt idx="9">
                  <c:v>Human carcinogenic toxicity</c:v>
                </c:pt>
                <c:pt idx="10">
                  <c:v>Human non-carcinogenic toxicity</c:v>
                </c:pt>
                <c:pt idx="11">
                  <c:v>Terrestrial ecotoxicity</c:v>
                </c:pt>
                <c:pt idx="12">
                  <c:v>Freshwater ecotoxicity</c:v>
                </c:pt>
                <c:pt idx="13">
                  <c:v>Marine ecotoxicity</c:v>
                </c:pt>
                <c:pt idx="14">
                  <c:v>Water consumption</c:v>
                </c:pt>
                <c:pt idx="15">
                  <c:v>Land use</c:v>
                </c:pt>
                <c:pt idx="16">
                  <c:v>Mineral resource scarcity</c:v>
                </c:pt>
                <c:pt idx="17">
                  <c:v>Fossil resource scarcity</c:v>
                </c:pt>
              </c:strCache>
            </c:strRef>
          </c:cat>
          <c:val>
            <c:numRef>
              <c:f>'Impact results'!$B$6:$S$6</c:f>
              <c:numCache>
                <c:formatCode>0.000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7D09-4AE5-A33C-EBD6AD8C6C76}"/>
            </c:ext>
          </c:extLst>
        </c:ser>
        <c:ser>
          <c:idx val="2"/>
          <c:order val="2"/>
          <c:tx>
            <c:strRef>
              <c:f>'Impact results'!$A$7</c:f>
              <c:strCache>
                <c:ptCount val="1"/>
                <c:pt idx="0">
                  <c:v>Waste treatment</c:v>
                </c:pt>
              </c:strCache>
            </c:strRef>
          </c:tx>
          <c:spPr>
            <a:solidFill>
              <a:schemeClr val="accent3"/>
            </a:solidFill>
            <a:ln>
              <a:noFill/>
            </a:ln>
            <a:effectLst/>
          </c:spPr>
          <c:invertIfNegative val="0"/>
          <c:cat>
            <c:strRef>
              <c:f>'Impact results'!$B$3:$S$3</c:f>
              <c:strCache>
                <c:ptCount val="18"/>
                <c:pt idx="0">
                  <c:v>Global warming</c:v>
                </c:pt>
                <c:pt idx="1">
                  <c:v>Stratospheric ozone depletion</c:v>
                </c:pt>
                <c:pt idx="2">
                  <c:v>Ionizing radiation</c:v>
                </c:pt>
                <c:pt idx="3">
                  <c:v>Fine particulate matter formation</c:v>
                </c:pt>
                <c:pt idx="4">
                  <c:v>Ozone formation, Human health</c:v>
                </c:pt>
                <c:pt idx="5">
                  <c:v>Ozone formation
 Terrestrial ecosystems</c:v>
                </c:pt>
                <c:pt idx="6">
                  <c:v>Terrestrial acidification</c:v>
                </c:pt>
                <c:pt idx="7">
                  <c:v>Freshwater eutrophication</c:v>
                </c:pt>
                <c:pt idx="8">
                  <c:v>Marine eutrophication</c:v>
                </c:pt>
                <c:pt idx="9">
                  <c:v>Human carcinogenic toxicity</c:v>
                </c:pt>
                <c:pt idx="10">
                  <c:v>Human non-carcinogenic toxicity</c:v>
                </c:pt>
                <c:pt idx="11">
                  <c:v>Terrestrial ecotoxicity</c:v>
                </c:pt>
                <c:pt idx="12">
                  <c:v>Freshwater ecotoxicity</c:v>
                </c:pt>
                <c:pt idx="13">
                  <c:v>Marine ecotoxicity</c:v>
                </c:pt>
                <c:pt idx="14">
                  <c:v>Water consumption</c:v>
                </c:pt>
                <c:pt idx="15">
                  <c:v>Land use</c:v>
                </c:pt>
                <c:pt idx="16">
                  <c:v>Mineral resource scarcity</c:v>
                </c:pt>
                <c:pt idx="17">
                  <c:v>Fossil resource scarcity</c:v>
                </c:pt>
              </c:strCache>
            </c:strRef>
          </c:cat>
          <c:val>
            <c:numRef>
              <c:f>'Impact results'!$B$7:$S$7</c:f>
              <c:numCache>
                <c:formatCode>0.000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2-7D09-4AE5-A33C-EBD6AD8C6C76}"/>
            </c:ext>
          </c:extLst>
        </c:ser>
        <c:ser>
          <c:idx val="3"/>
          <c:order val="3"/>
          <c:tx>
            <c:strRef>
              <c:f>'Impact results'!$A$8</c:f>
              <c:strCache>
                <c:ptCount val="1"/>
                <c:pt idx="0">
                  <c:v>Transportation needs</c:v>
                </c:pt>
              </c:strCache>
            </c:strRef>
          </c:tx>
          <c:spPr>
            <a:solidFill>
              <a:schemeClr val="accent4"/>
            </a:solidFill>
            <a:ln>
              <a:noFill/>
            </a:ln>
            <a:effectLst/>
          </c:spPr>
          <c:invertIfNegative val="0"/>
          <c:cat>
            <c:strRef>
              <c:f>'Impact results'!$B$3:$S$3</c:f>
              <c:strCache>
                <c:ptCount val="18"/>
                <c:pt idx="0">
                  <c:v>Global warming</c:v>
                </c:pt>
                <c:pt idx="1">
                  <c:v>Stratospheric ozone depletion</c:v>
                </c:pt>
                <c:pt idx="2">
                  <c:v>Ionizing radiation</c:v>
                </c:pt>
                <c:pt idx="3">
                  <c:v>Fine particulate matter formation</c:v>
                </c:pt>
                <c:pt idx="4">
                  <c:v>Ozone formation, Human health</c:v>
                </c:pt>
                <c:pt idx="5">
                  <c:v>Ozone formation
 Terrestrial ecosystems</c:v>
                </c:pt>
                <c:pt idx="6">
                  <c:v>Terrestrial acidification</c:v>
                </c:pt>
                <c:pt idx="7">
                  <c:v>Freshwater eutrophication</c:v>
                </c:pt>
                <c:pt idx="8">
                  <c:v>Marine eutrophication</c:v>
                </c:pt>
                <c:pt idx="9">
                  <c:v>Human carcinogenic toxicity</c:v>
                </c:pt>
                <c:pt idx="10">
                  <c:v>Human non-carcinogenic toxicity</c:v>
                </c:pt>
                <c:pt idx="11">
                  <c:v>Terrestrial ecotoxicity</c:v>
                </c:pt>
                <c:pt idx="12">
                  <c:v>Freshwater ecotoxicity</c:v>
                </c:pt>
                <c:pt idx="13">
                  <c:v>Marine ecotoxicity</c:v>
                </c:pt>
                <c:pt idx="14">
                  <c:v>Water consumption</c:v>
                </c:pt>
                <c:pt idx="15">
                  <c:v>Land use</c:v>
                </c:pt>
                <c:pt idx="16">
                  <c:v>Mineral resource scarcity</c:v>
                </c:pt>
                <c:pt idx="17">
                  <c:v>Fossil resource scarcity</c:v>
                </c:pt>
              </c:strCache>
            </c:strRef>
          </c:cat>
          <c:val>
            <c:numRef>
              <c:f>'Impact results'!$B$8:$S$8</c:f>
              <c:numCache>
                <c:formatCode>0.000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3-7D09-4AE5-A33C-EBD6AD8C6C76}"/>
            </c:ext>
          </c:extLst>
        </c:ser>
        <c:ser>
          <c:idx val="4"/>
          <c:order val="4"/>
          <c:tx>
            <c:strRef>
              <c:f>'Impact results'!$A$9</c:f>
              <c:strCache>
                <c:ptCount val="1"/>
                <c:pt idx="0">
                  <c:v>Food consumption</c:v>
                </c:pt>
              </c:strCache>
            </c:strRef>
          </c:tx>
          <c:spPr>
            <a:solidFill>
              <a:schemeClr val="accent5"/>
            </a:solidFill>
            <a:ln>
              <a:noFill/>
            </a:ln>
            <a:effectLst/>
          </c:spPr>
          <c:invertIfNegative val="0"/>
          <c:cat>
            <c:strRef>
              <c:f>'Impact results'!$B$3:$S$3</c:f>
              <c:strCache>
                <c:ptCount val="18"/>
                <c:pt idx="0">
                  <c:v>Global warming</c:v>
                </c:pt>
                <c:pt idx="1">
                  <c:v>Stratospheric ozone depletion</c:v>
                </c:pt>
                <c:pt idx="2">
                  <c:v>Ionizing radiation</c:v>
                </c:pt>
                <c:pt idx="3">
                  <c:v>Fine particulate matter formation</c:v>
                </c:pt>
                <c:pt idx="4">
                  <c:v>Ozone formation, Human health</c:v>
                </c:pt>
                <c:pt idx="5">
                  <c:v>Ozone formation
 Terrestrial ecosystems</c:v>
                </c:pt>
                <c:pt idx="6">
                  <c:v>Terrestrial acidification</c:v>
                </c:pt>
                <c:pt idx="7">
                  <c:v>Freshwater eutrophication</c:v>
                </c:pt>
                <c:pt idx="8">
                  <c:v>Marine eutrophication</c:v>
                </c:pt>
                <c:pt idx="9">
                  <c:v>Human carcinogenic toxicity</c:v>
                </c:pt>
                <c:pt idx="10">
                  <c:v>Human non-carcinogenic toxicity</c:v>
                </c:pt>
                <c:pt idx="11">
                  <c:v>Terrestrial ecotoxicity</c:v>
                </c:pt>
                <c:pt idx="12">
                  <c:v>Freshwater ecotoxicity</c:v>
                </c:pt>
                <c:pt idx="13">
                  <c:v>Marine ecotoxicity</c:v>
                </c:pt>
                <c:pt idx="14">
                  <c:v>Water consumption</c:v>
                </c:pt>
                <c:pt idx="15">
                  <c:v>Land use</c:v>
                </c:pt>
                <c:pt idx="16">
                  <c:v>Mineral resource scarcity</c:v>
                </c:pt>
                <c:pt idx="17">
                  <c:v>Fossil resource scarcity</c:v>
                </c:pt>
              </c:strCache>
            </c:strRef>
          </c:cat>
          <c:val>
            <c:numRef>
              <c:f>'Impact results'!$B$9:$S$9</c:f>
              <c:numCache>
                <c:formatCode>0.000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4-7D09-4AE5-A33C-EBD6AD8C6C76}"/>
            </c:ext>
          </c:extLst>
        </c:ser>
        <c:dLbls>
          <c:showLegendKey val="0"/>
          <c:showVal val="0"/>
          <c:showCatName val="0"/>
          <c:showSerName val="0"/>
          <c:showPercent val="0"/>
          <c:showBubbleSize val="0"/>
        </c:dLbls>
        <c:gapWidth val="150"/>
        <c:overlap val="100"/>
        <c:axId val="1791415936"/>
        <c:axId val="1791418816"/>
      </c:barChart>
      <c:catAx>
        <c:axId val="1791415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791418816"/>
        <c:crosses val="autoZero"/>
        <c:auto val="1"/>
        <c:lblAlgn val="ctr"/>
        <c:lblOffset val="100"/>
        <c:noMultiLvlLbl val="0"/>
      </c:catAx>
      <c:valAx>
        <c:axId val="1791418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7914159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142875</xdr:rowOff>
    </xdr:from>
    <xdr:ext cx="4467225" cy="2371725"/>
    <xdr:pic>
      <xdr:nvPicPr>
        <xdr:cNvPr id="2" name="image2.jpg" title="irudia">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17</xdr:col>
      <xdr:colOff>152400</xdr:colOff>
      <xdr:row>0</xdr:row>
      <xdr:rowOff>152400</xdr:rowOff>
    </xdr:from>
    <xdr:ext cx="4467225" cy="3105150"/>
    <xdr:pic>
      <xdr:nvPicPr>
        <xdr:cNvPr id="3" name="image1.jpg" title="irudia">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absoluteAnchor>
    <xdr:pos x="0" y="0"/>
    <xdr:ext cx="9302238" cy="6083710"/>
    <xdr:graphicFrame macro="">
      <xdr:nvGraphicFramePr>
        <xdr:cNvPr id="664454856" name="Chart 1" title="Diagrama">
          <a:extLst>
            <a:ext uri="{FF2B5EF4-FFF2-40B4-BE49-F238E27FC236}">
              <a16:creationId xmlns:a16="http://schemas.microsoft.com/office/drawing/2014/main" id="{00000000-0008-0000-0700-0000C8C69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3.xml><?xml version="1.0" encoding="utf-8"?>
<xdr:wsDr xmlns:xdr="http://schemas.openxmlformats.org/drawingml/2006/spreadsheetDrawing" xmlns:a="http://schemas.openxmlformats.org/drawingml/2006/main">
  <xdr:absoluteAnchor>
    <xdr:pos x="0" y="0"/>
    <xdr:ext cx="9302238" cy="6083710"/>
    <xdr:graphicFrame macro="">
      <xdr:nvGraphicFramePr>
        <xdr:cNvPr id="2" name="Gráfico 1">
          <a:extLst>
            <a:ext uri="{FF2B5EF4-FFF2-40B4-BE49-F238E27FC236}">
              <a16:creationId xmlns:a16="http://schemas.microsoft.com/office/drawing/2014/main" id="{5B4D612C-5402-C9D5-A3BA-9B1DF0D6BC5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3:V30"/>
  <sheetViews>
    <sheetView tabSelected="1" zoomScale="80" zoomScaleNormal="80" workbookViewId="0">
      <selection activeCell="A30" sqref="A30"/>
    </sheetView>
  </sheetViews>
  <sheetFormatPr baseColWidth="10" defaultColWidth="12.625" defaultRowHeight="15" customHeight="1" x14ac:dyDescent="0.2"/>
  <sheetData>
    <row r="3" spans="6:17" ht="15" customHeight="1" x14ac:dyDescent="0.2">
      <c r="F3" s="224" t="s">
        <v>75</v>
      </c>
      <c r="G3" s="225"/>
      <c r="H3" s="225"/>
      <c r="I3" s="225"/>
      <c r="J3" s="225"/>
      <c r="K3" s="225"/>
      <c r="L3" s="225"/>
      <c r="M3" s="225"/>
      <c r="N3" s="225"/>
      <c r="O3" s="225"/>
      <c r="P3" s="225"/>
      <c r="Q3" s="226"/>
    </row>
    <row r="4" spans="6:17" ht="15" customHeight="1" x14ac:dyDescent="0.2">
      <c r="F4" s="227"/>
      <c r="G4" s="228"/>
      <c r="H4" s="228"/>
      <c r="I4" s="228"/>
      <c r="J4" s="228"/>
      <c r="K4" s="228"/>
      <c r="L4" s="228"/>
      <c r="M4" s="228"/>
      <c r="N4" s="228"/>
      <c r="O4" s="228"/>
      <c r="P4" s="228"/>
      <c r="Q4" s="229"/>
    </row>
    <row r="5" spans="6:17" ht="15" customHeight="1" x14ac:dyDescent="0.2">
      <c r="F5" s="227"/>
      <c r="G5" s="228"/>
      <c r="H5" s="228"/>
      <c r="I5" s="228"/>
      <c r="J5" s="228"/>
      <c r="K5" s="228"/>
      <c r="L5" s="228"/>
      <c r="M5" s="228"/>
      <c r="N5" s="228"/>
      <c r="O5" s="228"/>
      <c r="P5" s="228"/>
      <c r="Q5" s="229"/>
    </row>
    <row r="6" spans="6:17" ht="15" customHeight="1" x14ac:dyDescent="0.2">
      <c r="F6" s="227"/>
      <c r="G6" s="228"/>
      <c r="H6" s="228"/>
      <c r="I6" s="228"/>
      <c r="J6" s="228"/>
      <c r="K6" s="228"/>
      <c r="L6" s="228"/>
      <c r="M6" s="228"/>
      <c r="N6" s="228"/>
      <c r="O6" s="228"/>
      <c r="P6" s="228"/>
      <c r="Q6" s="229"/>
    </row>
    <row r="7" spans="6:17" ht="15" customHeight="1" x14ac:dyDescent="0.2">
      <c r="F7" s="227"/>
      <c r="G7" s="228"/>
      <c r="H7" s="228"/>
      <c r="I7" s="228"/>
      <c r="J7" s="228"/>
      <c r="K7" s="228"/>
      <c r="L7" s="228"/>
      <c r="M7" s="228"/>
      <c r="N7" s="228"/>
      <c r="O7" s="228"/>
      <c r="P7" s="228"/>
      <c r="Q7" s="229"/>
    </row>
    <row r="8" spans="6:17" ht="15" customHeight="1" x14ac:dyDescent="0.2">
      <c r="F8" s="227"/>
      <c r="G8" s="228"/>
      <c r="H8" s="228"/>
      <c r="I8" s="228"/>
      <c r="J8" s="228"/>
      <c r="K8" s="228"/>
      <c r="L8" s="228"/>
      <c r="M8" s="228"/>
      <c r="N8" s="228"/>
      <c r="O8" s="228"/>
      <c r="P8" s="228"/>
      <c r="Q8" s="229"/>
    </row>
    <row r="9" spans="6:17" ht="15" customHeight="1" x14ac:dyDescent="0.2">
      <c r="F9" s="227"/>
      <c r="G9" s="228"/>
      <c r="H9" s="228"/>
      <c r="I9" s="228"/>
      <c r="J9" s="228"/>
      <c r="K9" s="228"/>
      <c r="L9" s="228"/>
      <c r="M9" s="228"/>
      <c r="N9" s="228"/>
      <c r="O9" s="228"/>
      <c r="P9" s="228"/>
      <c r="Q9" s="229"/>
    </row>
    <row r="10" spans="6:17" ht="15" customHeight="1" x14ac:dyDescent="0.2">
      <c r="F10" s="227"/>
      <c r="G10" s="228"/>
      <c r="H10" s="228"/>
      <c r="I10" s="228"/>
      <c r="J10" s="228"/>
      <c r="K10" s="228"/>
      <c r="L10" s="228"/>
      <c r="M10" s="228"/>
      <c r="N10" s="228"/>
      <c r="O10" s="228"/>
      <c r="P10" s="228"/>
      <c r="Q10" s="229"/>
    </row>
    <row r="11" spans="6:17" ht="15" customHeight="1" x14ac:dyDescent="0.2">
      <c r="F11" s="227"/>
      <c r="G11" s="228"/>
      <c r="H11" s="228"/>
      <c r="I11" s="228"/>
      <c r="J11" s="228"/>
      <c r="K11" s="228"/>
      <c r="L11" s="228"/>
      <c r="M11" s="228"/>
      <c r="N11" s="228"/>
      <c r="O11" s="228"/>
      <c r="P11" s="228"/>
      <c r="Q11" s="229"/>
    </row>
    <row r="12" spans="6:17" ht="15" customHeight="1" x14ac:dyDescent="0.2">
      <c r="F12" s="227"/>
      <c r="G12" s="228"/>
      <c r="H12" s="228"/>
      <c r="I12" s="228"/>
      <c r="J12" s="228"/>
      <c r="K12" s="228"/>
      <c r="L12" s="228"/>
      <c r="M12" s="228"/>
      <c r="N12" s="228"/>
      <c r="O12" s="228"/>
      <c r="P12" s="228"/>
      <c r="Q12" s="229"/>
    </row>
    <row r="13" spans="6:17" ht="15" customHeight="1" x14ac:dyDescent="0.2">
      <c r="F13" s="227"/>
      <c r="G13" s="228"/>
      <c r="H13" s="228"/>
      <c r="I13" s="228"/>
      <c r="J13" s="228"/>
      <c r="K13" s="228"/>
      <c r="L13" s="228"/>
      <c r="M13" s="228"/>
      <c r="N13" s="228"/>
      <c r="O13" s="228"/>
      <c r="P13" s="228"/>
      <c r="Q13" s="229"/>
    </row>
    <row r="14" spans="6:17" ht="15" customHeight="1" x14ac:dyDescent="0.2">
      <c r="F14" s="230"/>
      <c r="G14" s="231"/>
      <c r="H14" s="231"/>
      <c r="I14" s="231"/>
      <c r="J14" s="231"/>
      <c r="K14" s="231"/>
      <c r="L14" s="231"/>
      <c r="M14" s="231"/>
      <c r="N14" s="231"/>
      <c r="O14" s="231"/>
      <c r="P14" s="231"/>
      <c r="Q14" s="232"/>
    </row>
    <row r="16" spans="6:17" ht="15" customHeight="1" x14ac:dyDescent="0.2">
      <c r="I16" s="233" t="s">
        <v>464</v>
      </c>
      <c r="J16" s="234"/>
      <c r="K16" s="234"/>
      <c r="L16" s="234"/>
      <c r="M16" s="234"/>
      <c r="N16" s="235"/>
    </row>
    <row r="17" spans="1:22" ht="15" customHeight="1" x14ac:dyDescent="0.2">
      <c r="I17" s="236"/>
      <c r="J17" s="237"/>
      <c r="K17" s="237"/>
      <c r="L17" s="237"/>
      <c r="M17" s="237"/>
      <c r="N17" s="238"/>
    </row>
    <row r="18" spans="1:22" ht="15" customHeight="1" x14ac:dyDescent="0.2">
      <c r="I18" s="236"/>
      <c r="J18" s="237"/>
      <c r="K18" s="237"/>
      <c r="L18" s="237"/>
      <c r="M18" s="237"/>
      <c r="N18" s="238"/>
    </row>
    <row r="19" spans="1:22" ht="15" customHeight="1" x14ac:dyDescent="0.2">
      <c r="I19" s="236"/>
      <c r="J19" s="237"/>
      <c r="K19" s="237"/>
      <c r="L19" s="237"/>
      <c r="M19" s="237"/>
      <c r="N19" s="238"/>
    </row>
    <row r="20" spans="1:22" s="223" customFormat="1" ht="15" customHeight="1" x14ac:dyDescent="0.2">
      <c r="I20" s="236"/>
      <c r="J20" s="237"/>
      <c r="K20" s="237"/>
      <c r="L20" s="237"/>
      <c r="M20" s="237"/>
      <c r="N20" s="238"/>
    </row>
    <row r="21" spans="1:22" ht="15" customHeight="1" thickBot="1" x14ac:dyDescent="0.25">
      <c r="I21" s="239"/>
      <c r="J21" s="240"/>
      <c r="K21" s="240"/>
      <c r="L21" s="240"/>
      <c r="M21" s="240"/>
      <c r="N21" s="241"/>
    </row>
    <row r="22" spans="1:22" ht="15" customHeight="1" thickTop="1" x14ac:dyDescent="0.2"/>
    <row r="25" spans="1:22" ht="145.5" customHeight="1" x14ac:dyDescent="0.2">
      <c r="A25" s="242" t="s">
        <v>25</v>
      </c>
      <c r="B25" s="243"/>
      <c r="C25" s="243"/>
      <c r="D25" s="243"/>
      <c r="E25" s="243"/>
      <c r="F25" s="243"/>
      <c r="G25" s="243"/>
      <c r="H25" s="243"/>
      <c r="I25" s="243"/>
      <c r="J25" s="243"/>
      <c r="K25" s="243"/>
      <c r="L25" s="243"/>
      <c r="M25" s="243"/>
      <c r="N25" s="243"/>
      <c r="O25" s="243"/>
      <c r="P25" s="243"/>
      <c r="Q25" s="243"/>
      <c r="R25" s="243"/>
      <c r="S25" s="243"/>
      <c r="T25" s="243"/>
      <c r="U25" s="243"/>
      <c r="V25" s="244"/>
    </row>
    <row r="27" spans="1:22" ht="81.75" customHeight="1" x14ac:dyDescent="0.2">
      <c r="A27" s="245" t="s">
        <v>311</v>
      </c>
      <c r="B27" s="246"/>
      <c r="C27" s="246"/>
      <c r="D27" s="246"/>
      <c r="E27" s="246"/>
      <c r="F27" s="246"/>
      <c r="G27" s="246"/>
      <c r="H27" s="246"/>
      <c r="I27" s="246"/>
      <c r="J27" s="246"/>
      <c r="K27" s="246"/>
      <c r="L27" s="246"/>
      <c r="M27" s="246"/>
      <c r="N27" s="246"/>
      <c r="O27" s="246"/>
      <c r="P27" s="246"/>
      <c r="Q27" s="246"/>
      <c r="R27" s="246"/>
      <c r="S27" s="246"/>
      <c r="T27" s="246"/>
      <c r="U27" s="246"/>
      <c r="V27" s="247"/>
    </row>
    <row r="30" spans="1:22" ht="15" customHeight="1" x14ac:dyDescent="0.2">
      <c r="F30" s="223" t="s">
        <v>465</v>
      </c>
    </row>
  </sheetData>
  <mergeCells count="4">
    <mergeCell ref="F3:Q14"/>
    <mergeCell ref="I16:N21"/>
    <mergeCell ref="A25:V25"/>
    <mergeCell ref="A27:V2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9"/>
  <sheetViews>
    <sheetView workbookViewId="0">
      <selection activeCell="G9" sqref="G9:I9"/>
    </sheetView>
  </sheetViews>
  <sheetFormatPr baseColWidth="10" defaultColWidth="12.625" defaultRowHeight="15" customHeight="1" x14ac:dyDescent="0.2"/>
  <cols>
    <col min="1" max="2" width="12.625" customWidth="1"/>
    <col min="6" max="6" width="19.125" customWidth="1"/>
    <col min="9" max="9" width="47.625" customWidth="1"/>
  </cols>
  <sheetData>
    <row r="1" spans="1:11" ht="41.25" customHeight="1" x14ac:dyDescent="0.5">
      <c r="A1" s="254" t="s">
        <v>315</v>
      </c>
      <c r="B1" s="243"/>
      <c r="C1" s="243"/>
      <c r="D1" s="243"/>
      <c r="E1" s="243"/>
      <c r="F1" s="243"/>
      <c r="G1" s="243"/>
      <c r="H1" s="243"/>
      <c r="I1" s="243"/>
      <c r="J1" s="243"/>
      <c r="K1" s="244"/>
    </row>
    <row r="2" spans="1:11" x14ac:dyDescent="0.25">
      <c r="A2" s="1"/>
      <c r="B2" s="1"/>
      <c r="C2" s="2"/>
      <c r="D2" s="2"/>
      <c r="E2" s="2"/>
      <c r="F2" s="2"/>
      <c r="G2" s="2"/>
      <c r="H2" s="2"/>
      <c r="I2" s="2"/>
      <c r="J2" s="1"/>
      <c r="K2" s="1"/>
    </row>
    <row r="3" spans="1:11" ht="15.75" x14ac:dyDescent="0.25">
      <c r="A3" s="1"/>
      <c r="B3" s="3"/>
      <c r="C3" s="248" t="s">
        <v>28</v>
      </c>
      <c r="D3" s="249"/>
      <c r="E3" s="249"/>
      <c r="F3" s="250"/>
      <c r="G3" s="255"/>
      <c r="H3" s="256"/>
      <c r="I3" s="257"/>
      <c r="J3" s="1"/>
      <c r="K3" s="1"/>
    </row>
    <row r="4" spans="1:11" ht="15.75" x14ac:dyDescent="0.25">
      <c r="A4" s="1"/>
      <c r="B4" s="3"/>
      <c r="C4" s="248" t="s">
        <v>29</v>
      </c>
      <c r="D4" s="249"/>
      <c r="E4" s="249"/>
      <c r="F4" s="250"/>
      <c r="G4" s="255"/>
      <c r="H4" s="256"/>
      <c r="I4" s="257"/>
      <c r="J4" s="1"/>
      <c r="K4" s="1"/>
    </row>
    <row r="5" spans="1:11" ht="15.75" x14ac:dyDescent="0.25">
      <c r="A5" s="1"/>
      <c r="B5" s="3"/>
      <c r="C5" s="248" t="s">
        <v>30</v>
      </c>
      <c r="D5" s="249"/>
      <c r="E5" s="249"/>
      <c r="F5" s="250"/>
      <c r="G5" s="255"/>
      <c r="H5" s="256"/>
      <c r="I5" s="257"/>
      <c r="J5" s="1"/>
      <c r="K5" s="1"/>
    </row>
    <row r="6" spans="1:11" ht="15.75" x14ac:dyDescent="0.25">
      <c r="A6" s="1"/>
      <c r="B6" s="3"/>
      <c r="C6" s="248" t="s">
        <v>31</v>
      </c>
      <c r="D6" s="249"/>
      <c r="E6" s="249"/>
      <c r="F6" s="250"/>
      <c r="G6" s="255"/>
      <c r="H6" s="256"/>
      <c r="I6" s="257"/>
      <c r="J6" s="1"/>
      <c r="K6" s="1"/>
    </row>
    <row r="7" spans="1:11" ht="15.75" x14ac:dyDescent="0.25">
      <c r="A7" s="1"/>
      <c r="B7" s="3"/>
      <c r="C7" s="248" t="s">
        <v>313</v>
      </c>
      <c r="D7" s="249"/>
      <c r="E7" s="249"/>
      <c r="F7" s="250"/>
      <c r="G7" s="255"/>
      <c r="H7" s="256"/>
      <c r="I7" s="257"/>
      <c r="J7" s="1"/>
      <c r="K7" s="1"/>
    </row>
    <row r="8" spans="1:11" ht="90.75" customHeight="1" x14ac:dyDescent="0.25">
      <c r="A8" s="1"/>
      <c r="B8" s="3"/>
      <c r="C8" s="258" t="s">
        <v>312</v>
      </c>
      <c r="D8" s="259"/>
      <c r="E8" s="259"/>
      <c r="F8" s="260"/>
      <c r="G8" s="261"/>
      <c r="H8" s="262"/>
      <c r="I8" s="263"/>
      <c r="J8" s="1"/>
      <c r="K8" s="1"/>
    </row>
    <row r="9" spans="1:11" ht="15.75" x14ac:dyDescent="0.25">
      <c r="A9" s="1"/>
      <c r="B9" s="3"/>
      <c r="C9" s="248" t="s">
        <v>314</v>
      </c>
      <c r="D9" s="249"/>
      <c r="E9" s="249"/>
      <c r="F9" s="250"/>
      <c r="G9" s="251" t="s">
        <v>320</v>
      </c>
      <c r="H9" s="252"/>
      <c r="I9" s="253"/>
      <c r="J9" s="1"/>
      <c r="K9" s="1"/>
    </row>
  </sheetData>
  <mergeCells count="15">
    <mergeCell ref="C9:F9"/>
    <mergeCell ref="G9:I9"/>
    <mergeCell ref="A1:K1"/>
    <mergeCell ref="C3:F3"/>
    <mergeCell ref="G3:I3"/>
    <mergeCell ref="C4:F4"/>
    <mergeCell ref="G4:I4"/>
    <mergeCell ref="C5:F5"/>
    <mergeCell ref="G5:I5"/>
    <mergeCell ref="C6:F6"/>
    <mergeCell ref="G6:I6"/>
    <mergeCell ref="C7:F7"/>
    <mergeCell ref="G7:I7"/>
    <mergeCell ref="C8:F8"/>
    <mergeCell ref="G8:I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998"/>
  <sheetViews>
    <sheetView zoomScaleNormal="100" workbookViewId="0">
      <pane xSplit="2" ySplit="4" topLeftCell="C5" activePane="bottomRight" state="frozen"/>
      <selection pane="topRight" activeCell="C1" sqref="C1"/>
      <selection pane="bottomLeft" activeCell="A5" sqref="A5"/>
      <selection pane="bottomRight" activeCell="A3" sqref="A3:A4"/>
    </sheetView>
  </sheetViews>
  <sheetFormatPr baseColWidth="10" defaultColWidth="12.625" defaultRowHeight="15" customHeight="1" x14ac:dyDescent="0.2"/>
  <cols>
    <col min="1" max="1" width="25.375" customWidth="1"/>
    <col min="2" max="3" width="15.125" customWidth="1"/>
    <col min="4" max="6" width="25.125" customWidth="1"/>
    <col min="7" max="24" width="25.125" hidden="1" customWidth="1"/>
    <col min="25" max="34" width="25.125" customWidth="1"/>
    <col min="35" max="42" width="25.125" hidden="1" customWidth="1"/>
    <col min="43" max="60" width="25.125" customWidth="1"/>
  </cols>
  <sheetData>
    <row r="1" spans="1:60" ht="72" customHeight="1" x14ac:dyDescent="0.2">
      <c r="A1" s="267" t="s">
        <v>139</v>
      </c>
      <c r="B1" s="268"/>
      <c r="C1" s="269"/>
      <c r="F1" s="270"/>
      <c r="G1" s="228"/>
      <c r="H1" s="228"/>
      <c r="I1" s="228"/>
    </row>
    <row r="2" spans="1:60" ht="14.25" customHeight="1" x14ac:dyDescent="0.2">
      <c r="A2" s="125"/>
    </row>
    <row r="3" spans="1:60" s="50" customFormat="1" ht="26.25" customHeight="1" x14ac:dyDescent="0.2">
      <c r="A3" s="271" t="s">
        <v>32</v>
      </c>
      <c r="B3" s="275" t="s">
        <v>33</v>
      </c>
      <c r="C3" s="276" t="s">
        <v>34</v>
      </c>
      <c r="D3" s="55" t="s">
        <v>35</v>
      </c>
      <c r="E3" s="55" t="s">
        <v>36</v>
      </c>
      <c r="F3" s="55" t="s">
        <v>37</v>
      </c>
      <c r="G3" s="45" t="s">
        <v>38</v>
      </c>
      <c r="H3" s="46" t="s">
        <v>39</v>
      </c>
      <c r="I3" s="45" t="s">
        <v>40</v>
      </c>
      <c r="J3" s="45" t="s">
        <v>41</v>
      </c>
      <c r="K3" s="46" t="s">
        <v>42</v>
      </c>
      <c r="L3" s="45" t="s">
        <v>43</v>
      </c>
      <c r="M3" s="45" t="s">
        <v>44</v>
      </c>
      <c r="N3" s="45" t="s">
        <v>45</v>
      </c>
      <c r="O3" s="45" t="s">
        <v>46</v>
      </c>
      <c r="P3" s="45" t="s">
        <v>47</v>
      </c>
      <c r="Q3" s="45" t="s">
        <v>48</v>
      </c>
      <c r="R3" s="45" t="s">
        <v>49</v>
      </c>
      <c r="S3" s="45" t="s">
        <v>50</v>
      </c>
      <c r="T3" s="45" t="s">
        <v>51</v>
      </c>
      <c r="U3" s="45" t="s">
        <v>52</v>
      </c>
      <c r="V3" s="45" t="s">
        <v>53</v>
      </c>
      <c r="W3" s="45" t="s">
        <v>54</v>
      </c>
      <c r="X3" s="45" t="s">
        <v>55</v>
      </c>
      <c r="Y3" s="273" t="s">
        <v>56</v>
      </c>
      <c r="Z3" s="273"/>
      <c r="AA3" s="273" t="s">
        <v>57</v>
      </c>
      <c r="AB3" s="273"/>
      <c r="AC3" s="273" t="s">
        <v>58</v>
      </c>
      <c r="AD3" s="273"/>
      <c r="AE3" s="273" t="s">
        <v>59</v>
      </c>
      <c r="AF3" s="273"/>
      <c r="AG3" s="273" t="s">
        <v>60</v>
      </c>
      <c r="AH3" s="273"/>
      <c r="AI3" s="278" t="s">
        <v>0</v>
      </c>
      <c r="AJ3" s="274"/>
      <c r="AK3" s="274" t="s">
        <v>1</v>
      </c>
      <c r="AL3" s="274"/>
      <c r="AM3" s="274" t="s">
        <v>2</v>
      </c>
      <c r="AN3" s="274"/>
      <c r="AO3" s="274" t="s">
        <v>3</v>
      </c>
      <c r="AP3" s="274"/>
      <c r="AQ3" s="47" t="s">
        <v>38</v>
      </c>
      <c r="AR3" s="48" t="s">
        <v>39</v>
      </c>
      <c r="AS3" s="47" t="s">
        <v>40</v>
      </c>
      <c r="AT3" s="47" t="s">
        <v>41</v>
      </c>
      <c r="AU3" s="47" t="s">
        <v>42</v>
      </c>
      <c r="AV3" s="47" t="s">
        <v>43</v>
      </c>
      <c r="AW3" s="47" t="s">
        <v>44</v>
      </c>
      <c r="AX3" s="47" t="s">
        <v>45</v>
      </c>
      <c r="AY3" s="47" t="s">
        <v>46</v>
      </c>
      <c r="AZ3" s="47" t="s">
        <v>47</v>
      </c>
      <c r="BA3" s="47" t="s">
        <v>48</v>
      </c>
      <c r="BB3" s="47" t="s">
        <v>49</v>
      </c>
      <c r="BC3" s="47" t="s">
        <v>50</v>
      </c>
      <c r="BD3" s="47" t="s">
        <v>51</v>
      </c>
      <c r="BE3" s="47" t="s">
        <v>52</v>
      </c>
      <c r="BF3" s="47" t="s">
        <v>53</v>
      </c>
      <c r="BG3" s="47" t="s">
        <v>54</v>
      </c>
      <c r="BH3" s="49" t="s">
        <v>55</v>
      </c>
    </row>
    <row r="4" spans="1:60" s="50" customFormat="1" ht="14.25" customHeight="1" x14ac:dyDescent="0.2">
      <c r="A4" s="272"/>
      <c r="B4" s="272"/>
      <c r="C4" s="277"/>
      <c r="D4" s="56"/>
      <c r="E4" s="56"/>
      <c r="F4" s="56"/>
      <c r="G4" s="51" t="s">
        <v>5</v>
      </c>
      <c r="H4" s="51" t="s">
        <v>6</v>
      </c>
      <c r="I4" s="51" t="s">
        <v>7</v>
      </c>
      <c r="J4" s="51" t="s">
        <v>8</v>
      </c>
      <c r="K4" s="51" t="s">
        <v>9</v>
      </c>
      <c r="L4" s="51" t="s">
        <v>9</v>
      </c>
      <c r="M4" s="51" t="s">
        <v>10</v>
      </c>
      <c r="N4" s="51" t="s">
        <v>11</v>
      </c>
      <c r="O4" s="51" t="s">
        <v>6</v>
      </c>
      <c r="P4" s="51" t="s">
        <v>12</v>
      </c>
      <c r="Q4" s="51" t="s">
        <v>13</v>
      </c>
      <c r="R4" s="51" t="s">
        <v>6</v>
      </c>
      <c r="S4" s="51" t="s">
        <v>6</v>
      </c>
      <c r="T4" s="51" t="s">
        <v>14</v>
      </c>
      <c r="U4" s="51" t="s">
        <v>15</v>
      </c>
      <c r="V4" s="51" t="s">
        <v>6</v>
      </c>
      <c r="W4" s="51" t="s">
        <v>16</v>
      </c>
      <c r="X4" s="51" t="s">
        <v>17</v>
      </c>
      <c r="Y4" s="52" t="s">
        <v>61</v>
      </c>
      <c r="Z4" s="52" t="s">
        <v>62</v>
      </c>
      <c r="AA4" s="52" t="s">
        <v>63</v>
      </c>
      <c r="AB4" s="52" t="s">
        <v>64</v>
      </c>
      <c r="AC4" s="52" t="s">
        <v>65</v>
      </c>
      <c r="AD4" s="52" t="s">
        <v>66</v>
      </c>
      <c r="AE4" s="52" t="s">
        <v>67</v>
      </c>
      <c r="AF4" s="52" t="s">
        <v>68</v>
      </c>
      <c r="AG4" s="52" t="s">
        <v>69</v>
      </c>
      <c r="AH4" s="52" t="s">
        <v>70</v>
      </c>
      <c r="AI4" s="57" t="s">
        <v>18</v>
      </c>
      <c r="AJ4" s="57" t="s">
        <v>4</v>
      </c>
      <c r="AK4" s="57" t="s">
        <v>18</v>
      </c>
      <c r="AL4" s="57" t="s">
        <v>4</v>
      </c>
      <c r="AM4" s="57" t="s">
        <v>18</v>
      </c>
      <c r="AN4" s="57" t="s">
        <v>4</v>
      </c>
      <c r="AO4" s="57" t="s">
        <v>18</v>
      </c>
      <c r="AP4" s="57" t="s">
        <v>4</v>
      </c>
      <c r="AQ4" s="53" t="s">
        <v>5</v>
      </c>
      <c r="AR4" s="53" t="s">
        <v>6</v>
      </c>
      <c r="AS4" s="53" t="s">
        <v>7</v>
      </c>
      <c r="AT4" s="53" t="s">
        <v>8</v>
      </c>
      <c r="AU4" s="53" t="s">
        <v>9</v>
      </c>
      <c r="AV4" s="53" t="s">
        <v>9</v>
      </c>
      <c r="AW4" s="53" t="s">
        <v>10</v>
      </c>
      <c r="AX4" s="53" t="s">
        <v>11</v>
      </c>
      <c r="AY4" s="53" t="s">
        <v>6</v>
      </c>
      <c r="AZ4" s="53" t="s">
        <v>12</v>
      </c>
      <c r="BA4" s="53" t="s">
        <v>13</v>
      </c>
      <c r="BB4" s="53" t="s">
        <v>6</v>
      </c>
      <c r="BC4" s="53" t="s">
        <v>6</v>
      </c>
      <c r="BD4" s="53" t="s">
        <v>14</v>
      </c>
      <c r="BE4" s="53" t="s">
        <v>15</v>
      </c>
      <c r="BF4" s="53" t="s">
        <v>6</v>
      </c>
      <c r="BG4" s="53" t="s">
        <v>16</v>
      </c>
      <c r="BH4" s="54" t="s">
        <v>17</v>
      </c>
    </row>
    <row r="5" spans="1:60" ht="57.75" customHeight="1" x14ac:dyDescent="0.2">
      <c r="A5" s="145" t="s">
        <v>329</v>
      </c>
      <c r="B5" s="40" t="s">
        <v>19</v>
      </c>
      <c r="C5" s="40" t="s">
        <v>148</v>
      </c>
      <c r="D5" s="41" t="s">
        <v>149</v>
      </c>
      <c r="E5" s="42" t="s">
        <v>71</v>
      </c>
      <c r="F5" s="42" t="s">
        <v>72</v>
      </c>
      <c r="G5" s="4">
        <v>3.2957148285802399E-3</v>
      </c>
      <c r="H5" s="4">
        <v>1.1791221111677801</v>
      </c>
      <c r="I5" s="4">
        <v>1.99415124769857E-3</v>
      </c>
      <c r="J5" s="4">
        <v>1.6168613426028999E-7</v>
      </c>
      <c r="K5" s="4">
        <v>1.0714129700031001E-3</v>
      </c>
      <c r="L5" s="4">
        <v>1.0643341846468301E-3</v>
      </c>
      <c r="M5" s="4">
        <v>9.03124638905525E-4</v>
      </c>
      <c r="N5" s="4">
        <v>1.27098235519272E-5</v>
      </c>
      <c r="O5" s="4">
        <v>4.6240107442154003E-2</v>
      </c>
      <c r="P5" s="5">
        <v>6.8762823726474104E-3</v>
      </c>
      <c r="Q5" s="4">
        <v>0.20759235807263199</v>
      </c>
      <c r="R5" s="4">
        <v>0.37739095844354897</v>
      </c>
      <c r="S5" s="4">
        <v>1.9892947851362499E-2</v>
      </c>
      <c r="T5" s="4">
        <v>0.33349158235255799</v>
      </c>
      <c r="U5" s="4">
        <v>1.2921460834322199E-4</v>
      </c>
      <c r="V5" s="4">
        <v>3.72294121189711E-2</v>
      </c>
      <c r="W5" s="4">
        <v>8.7812442304537996E-2</v>
      </c>
      <c r="X5" s="4">
        <v>7.60815816990118E-4</v>
      </c>
      <c r="Y5" s="22">
        <v>0</v>
      </c>
      <c r="Z5" s="29" t="s">
        <v>20</v>
      </c>
      <c r="AA5" s="31">
        <v>1</v>
      </c>
      <c r="AB5" s="30" t="s">
        <v>78</v>
      </c>
      <c r="AC5" s="264" t="s">
        <v>21</v>
      </c>
      <c r="AD5" s="265"/>
      <c r="AE5" s="264" t="s">
        <v>21</v>
      </c>
      <c r="AF5" s="265"/>
      <c r="AG5" s="264" t="s">
        <v>21</v>
      </c>
      <c r="AH5" s="265"/>
      <c r="AI5" s="6">
        <v>1000</v>
      </c>
      <c r="AJ5" s="7" t="s">
        <v>20</v>
      </c>
      <c r="AK5" s="6">
        <v>1000</v>
      </c>
      <c r="AL5" s="7" t="s">
        <v>20</v>
      </c>
      <c r="AM5" s="6">
        <v>1000</v>
      </c>
      <c r="AN5" s="7" t="s">
        <v>20</v>
      </c>
      <c r="AO5" s="266" t="s">
        <v>21</v>
      </c>
      <c r="AP5" s="243"/>
      <c r="AQ5" s="8">
        <f t="shared" ref="AQ5:AZ6" si="0">$Y5/$AA5*G5</f>
        <v>0</v>
      </c>
      <c r="AR5" s="8">
        <f t="shared" si="0"/>
        <v>0</v>
      </c>
      <c r="AS5" s="8">
        <f t="shared" si="0"/>
        <v>0</v>
      </c>
      <c r="AT5" s="8">
        <f t="shared" si="0"/>
        <v>0</v>
      </c>
      <c r="AU5" s="8">
        <f t="shared" si="0"/>
        <v>0</v>
      </c>
      <c r="AV5" s="8">
        <f t="shared" si="0"/>
        <v>0</v>
      </c>
      <c r="AW5" s="8">
        <f t="shared" si="0"/>
        <v>0</v>
      </c>
      <c r="AX5" s="8">
        <f t="shared" si="0"/>
        <v>0</v>
      </c>
      <c r="AY5" s="8">
        <f t="shared" si="0"/>
        <v>0</v>
      </c>
      <c r="AZ5" s="8">
        <f t="shared" si="0"/>
        <v>0</v>
      </c>
      <c r="BA5" s="8">
        <f t="shared" ref="BA5:BH6" si="1">$Y5/$AA5*Q5</f>
        <v>0</v>
      </c>
      <c r="BB5" s="8">
        <f t="shared" si="1"/>
        <v>0</v>
      </c>
      <c r="BC5" s="8">
        <f t="shared" si="1"/>
        <v>0</v>
      </c>
      <c r="BD5" s="8">
        <f t="shared" si="1"/>
        <v>0</v>
      </c>
      <c r="BE5" s="8">
        <f t="shared" si="1"/>
        <v>0</v>
      </c>
      <c r="BF5" s="8">
        <f t="shared" si="1"/>
        <v>0</v>
      </c>
      <c r="BG5" s="8">
        <f t="shared" si="1"/>
        <v>0</v>
      </c>
      <c r="BH5" s="28">
        <f t="shared" si="1"/>
        <v>0</v>
      </c>
    </row>
    <row r="6" spans="1:60" ht="57.75" customHeight="1" x14ac:dyDescent="0.2">
      <c r="A6" s="145" t="s">
        <v>73</v>
      </c>
      <c r="B6" s="43" t="s">
        <v>19</v>
      </c>
      <c r="C6" s="43" t="s">
        <v>151</v>
      </c>
      <c r="D6" s="41" t="s">
        <v>150</v>
      </c>
      <c r="E6" s="42" t="s">
        <v>71</v>
      </c>
      <c r="F6" s="42" t="s">
        <v>21</v>
      </c>
      <c r="G6" s="4">
        <v>4.2126956689628303E-3</v>
      </c>
      <c r="H6" s="4">
        <v>1.0202027760658701</v>
      </c>
      <c r="I6" s="4">
        <v>2.0167383926128401E-4</v>
      </c>
      <c r="J6" s="4">
        <v>8.4696938683039104E-8</v>
      </c>
      <c r="K6" s="4">
        <v>1.1618972394298499E-4</v>
      </c>
      <c r="L6" s="4">
        <v>1.1305090664876299E-4</v>
      </c>
      <c r="M6" s="4">
        <v>8.4113306933267099E-4</v>
      </c>
      <c r="N6" s="4">
        <v>1.3333572447190699E-6</v>
      </c>
      <c r="O6" s="4">
        <v>4.3417913824318401E-2</v>
      </c>
      <c r="P6" s="4">
        <v>1.4109241404231899E-2</v>
      </c>
      <c r="Q6" s="4">
        <v>1.0648234314177901E-3</v>
      </c>
      <c r="R6" s="4">
        <v>0.16745954364573201</v>
      </c>
      <c r="S6" s="4">
        <v>1.32248520096763E-2</v>
      </c>
      <c r="T6" s="4">
        <v>3.3357879572721398E-2</v>
      </c>
      <c r="U6" s="4">
        <v>1.7391628126043901E-5</v>
      </c>
      <c r="V6" s="4">
        <v>3.55399447200479E-2</v>
      </c>
      <c r="W6" s="4">
        <v>5.7022252142448996E-3</v>
      </c>
      <c r="X6" s="4">
        <v>7.8910065420283897E-5</v>
      </c>
      <c r="Y6" s="22">
        <v>0</v>
      </c>
      <c r="Z6" s="29" t="s">
        <v>20</v>
      </c>
      <c r="AA6" s="31">
        <v>1</v>
      </c>
      <c r="AB6" s="30" t="s">
        <v>78</v>
      </c>
      <c r="AC6" s="264" t="s">
        <v>21</v>
      </c>
      <c r="AD6" s="265"/>
      <c r="AE6" s="264" t="s">
        <v>21</v>
      </c>
      <c r="AF6" s="265"/>
      <c r="AG6" s="264" t="s">
        <v>21</v>
      </c>
      <c r="AH6" s="265"/>
      <c r="AI6" s="266" t="s">
        <v>21</v>
      </c>
      <c r="AJ6" s="243"/>
      <c r="AK6" s="266" t="s">
        <v>21</v>
      </c>
      <c r="AL6" s="243"/>
      <c r="AM6" s="266" t="s">
        <v>21</v>
      </c>
      <c r="AN6" s="243"/>
      <c r="AO6" s="266" t="s">
        <v>21</v>
      </c>
      <c r="AP6" s="243"/>
      <c r="AQ6" s="8">
        <f t="shared" si="0"/>
        <v>0</v>
      </c>
      <c r="AR6" s="8">
        <f t="shared" si="0"/>
        <v>0</v>
      </c>
      <c r="AS6" s="8">
        <f t="shared" si="0"/>
        <v>0</v>
      </c>
      <c r="AT6" s="8">
        <f t="shared" si="0"/>
        <v>0</v>
      </c>
      <c r="AU6" s="8">
        <f t="shared" si="0"/>
        <v>0</v>
      </c>
      <c r="AV6" s="8">
        <f t="shared" si="0"/>
        <v>0</v>
      </c>
      <c r="AW6" s="8">
        <f t="shared" si="0"/>
        <v>0</v>
      </c>
      <c r="AX6" s="8">
        <f t="shared" si="0"/>
        <v>0</v>
      </c>
      <c r="AY6" s="8">
        <f t="shared" si="0"/>
        <v>0</v>
      </c>
      <c r="AZ6" s="8">
        <f t="shared" si="0"/>
        <v>0</v>
      </c>
      <c r="BA6" s="8">
        <f t="shared" si="1"/>
        <v>0</v>
      </c>
      <c r="BB6" s="8">
        <f t="shared" si="1"/>
        <v>0</v>
      </c>
      <c r="BC6" s="8">
        <f t="shared" si="1"/>
        <v>0</v>
      </c>
      <c r="BD6" s="8">
        <f t="shared" si="1"/>
        <v>0</v>
      </c>
      <c r="BE6" s="8">
        <f t="shared" si="1"/>
        <v>0</v>
      </c>
      <c r="BF6" s="8">
        <f t="shared" si="1"/>
        <v>0</v>
      </c>
      <c r="BG6" s="8">
        <f t="shared" si="1"/>
        <v>0</v>
      </c>
      <c r="BH6" s="28">
        <f t="shared" si="1"/>
        <v>0</v>
      </c>
    </row>
    <row r="7" spans="1:60" ht="57.75" customHeight="1" x14ac:dyDescent="0.2">
      <c r="A7" s="35" t="s">
        <v>76</v>
      </c>
      <c r="B7" s="36" t="s">
        <v>26</v>
      </c>
      <c r="C7" s="36" t="s">
        <v>152</v>
      </c>
      <c r="D7" s="36" t="s">
        <v>153</v>
      </c>
      <c r="E7" s="36" t="s">
        <v>74</v>
      </c>
      <c r="F7" s="36" t="s">
        <v>154</v>
      </c>
      <c r="G7" s="4">
        <v>2.21130970734298E-5</v>
      </c>
      <c r="H7" s="4">
        <v>4.8301397496813099E-3</v>
      </c>
      <c r="I7" s="4">
        <v>3.3071776121785698E-5</v>
      </c>
      <c r="J7" s="4">
        <v>1.9278968932898699E-8</v>
      </c>
      <c r="K7" s="4">
        <v>3.9295366140653497E-5</v>
      </c>
      <c r="L7" s="4">
        <v>3.7537618881793601E-5</v>
      </c>
      <c r="M7" s="4">
        <v>1.6408841261881401E-5</v>
      </c>
      <c r="N7" s="4">
        <v>8.0489636613670994E-8</v>
      </c>
      <c r="O7" s="4">
        <v>2.5442435297295198E-4</v>
      </c>
      <c r="P7" s="4">
        <v>3.1661140066822399E-5</v>
      </c>
      <c r="Q7" s="4">
        <v>3.3588963244030799E-4</v>
      </c>
      <c r="R7" s="4">
        <v>1.68993072169707E-3</v>
      </c>
      <c r="S7" s="4">
        <v>4.3150050613605399E-4</v>
      </c>
      <c r="T7" s="4">
        <v>6.6300416853951494E-2</v>
      </c>
      <c r="U7" s="4">
        <v>7.9220733144856602E-7</v>
      </c>
      <c r="V7" s="4">
        <v>9.7539174840010202E-5</v>
      </c>
      <c r="W7" s="4">
        <v>2.7409067352807199E-2</v>
      </c>
      <c r="X7" s="4">
        <v>1.1198362523649201E-5</v>
      </c>
      <c r="Y7" s="22">
        <v>0</v>
      </c>
      <c r="Z7" s="30" t="s">
        <v>79</v>
      </c>
      <c r="AA7" s="31">
        <v>0</v>
      </c>
      <c r="AB7" s="158" t="s">
        <v>330</v>
      </c>
      <c r="AC7" s="31">
        <v>1</v>
      </c>
      <c r="AD7" s="30" t="s">
        <v>78</v>
      </c>
      <c r="AE7" s="31">
        <v>50</v>
      </c>
      <c r="AF7" s="30" t="s">
        <v>80</v>
      </c>
      <c r="AG7" s="160">
        <v>90</v>
      </c>
      <c r="AH7" s="159" t="s">
        <v>331</v>
      </c>
      <c r="AI7" s="266" t="s">
        <v>21</v>
      </c>
      <c r="AJ7" s="243"/>
      <c r="AK7" s="266" t="s">
        <v>21</v>
      </c>
      <c r="AL7" s="243"/>
      <c r="AM7" s="266" t="s">
        <v>21</v>
      </c>
      <c r="AN7" s="243"/>
      <c r="AO7" s="266" t="s">
        <v>21</v>
      </c>
      <c r="AP7" s="243"/>
      <c r="AQ7" s="8">
        <f>$Y7*$AE7*$AA7/$AG7/$AC7*G7*3.6</f>
        <v>0</v>
      </c>
      <c r="AR7" s="8">
        <f t="shared" ref="AR7:AX8" si="2">$Y7*$AE7*$AA7/$AG7/$AC7*H7*3.6</f>
        <v>0</v>
      </c>
      <c r="AS7" s="8">
        <f t="shared" si="2"/>
        <v>0</v>
      </c>
      <c r="AT7" s="8">
        <f t="shared" si="2"/>
        <v>0</v>
      </c>
      <c r="AU7" s="8">
        <f t="shared" si="2"/>
        <v>0</v>
      </c>
      <c r="AV7" s="8">
        <f t="shared" si="2"/>
        <v>0</v>
      </c>
      <c r="AW7" s="8">
        <f t="shared" si="2"/>
        <v>0</v>
      </c>
      <c r="AX7" s="8">
        <f t="shared" si="2"/>
        <v>0</v>
      </c>
      <c r="AY7" s="8">
        <f>$Y7*$AE7*$AA7/$AG7/$AC7*O7*3.6</f>
        <v>0</v>
      </c>
      <c r="AZ7" s="8">
        <f t="shared" ref="AZ7:AZ8" si="3">$Y7*$AE7*$AA7/$AG7/$AC7*P7*3.6</f>
        <v>0</v>
      </c>
      <c r="BA7" s="8">
        <f>$Y7*$AE7*$AA7/$AG7/$AC7*Q7*3.6</f>
        <v>0</v>
      </c>
      <c r="BB7" s="8">
        <f t="shared" ref="BB7:BB8" si="4">$Y7*$AE7*$AA7/$AG7/$AC7*R7*3.6</f>
        <v>0</v>
      </c>
      <c r="BC7" s="8">
        <f>$Y7*$AE7*$AA7/$AG7/$AC7*S7*3.6</f>
        <v>0</v>
      </c>
      <c r="BD7" s="8">
        <f t="shared" ref="BD7:BD8" si="5">$Y7*$AE7*$AA7/$AG7/$AC7*T7*3.6</f>
        <v>0</v>
      </c>
      <c r="BE7" s="8">
        <f t="shared" ref="BE7:BE8" si="6">$Y7*$AE7*$AA7/$AG7/$AC7*U7*3.6</f>
        <v>0</v>
      </c>
      <c r="BF7" s="8">
        <f t="shared" ref="BF7:BF8" si="7">$Y7*$AE7*$AA7/$AG7/$AC7*V7*3.6</f>
        <v>0</v>
      </c>
      <c r="BG7" s="8">
        <f t="shared" ref="BG7:BG8" si="8">$Y7*$AE7*$AA7/$AG7/$AC7*W7*3.6</f>
        <v>0</v>
      </c>
      <c r="BH7" s="28">
        <f t="shared" ref="BH7:BH8" si="9">$Y7*$AE7*$AA7/$AG7/$AC7*X7*3.6</f>
        <v>0</v>
      </c>
    </row>
    <row r="8" spans="1:60" ht="57.75" customHeight="1" x14ac:dyDescent="0.2">
      <c r="A8" s="35" t="s">
        <v>77</v>
      </c>
      <c r="B8" s="36" t="s">
        <v>26</v>
      </c>
      <c r="C8" s="36" t="s">
        <v>155</v>
      </c>
      <c r="D8" s="36" t="s">
        <v>156</v>
      </c>
      <c r="E8" s="36" t="s">
        <v>74</v>
      </c>
      <c r="F8" s="36" t="s">
        <v>157</v>
      </c>
      <c r="G8" s="4">
        <v>1.6848463432507801E-5</v>
      </c>
      <c r="H8" s="4">
        <v>0.36034570758550999</v>
      </c>
      <c r="I8" s="4">
        <v>5.3845075003931602E-4</v>
      </c>
      <c r="J8" s="4">
        <v>3.0265624522549303E-8</v>
      </c>
      <c r="K8" s="4">
        <v>1.56805039909685E-4</v>
      </c>
      <c r="L8" s="4">
        <v>1.5370112695742099E-4</v>
      </c>
      <c r="M8" s="4">
        <v>2.3863658574292101E-5</v>
      </c>
      <c r="N8" s="4">
        <v>1.38237664258712E-7</v>
      </c>
      <c r="O8" s="4">
        <v>5.31420661414755E-4</v>
      </c>
      <c r="P8" s="4">
        <v>1.28575553846758E-4</v>
      </c>
      <c r="Q8" s="4">
        <v>1.0134353667325101E-3</v>
      </c>
      <c r="R8" s="4">
        <v>1.06853567745968E-2</v>
      </c>
      <c r="S8" s="4">
        <v>8.0618267330007402E-4</v>
      </c>
      <c r="T8" s="4">
        <v>9.3272227725303997E-2</v>
      </c>
      <c r="U8" s="4">
        <v>1.31546291697223E-6</v>
      </c>
      <c r="V8" s="4">
        <v>2.027672221978E-4</v>
      </c>
      <c r="W8" s="4">
        <v>2.7483943041439099E-2</v>
      </c>
      <c r="X8" s="4">
        <v>1.7000569697810599E-4</v>
      </c>
      <c r="Y8" s="22">
        <v>0</v>
      </c>
      <c r="Z8" s="30" t="s">
        <v>79</v>
      </c>
      <c r="AA8" s="31">
        <v>0</v>
      </c>
      <c r="AB8" s="158" t="s">
        <v>330</v>
      </c>
      <c r="AC8" s="31">
        <v>1</v>
      </c>
      <c r="AD8" s="30" t="s">
        <v>78</v>
      </c>
      <c r="AE8" s="31">
        <v>50</v>
      </c>
      <c r="AF8" s="30" t="s">
        <v>80</v>
      </c>
      <c r="AG8" s="160">
        <v>90</v>
      </c>
      <c r="AH8" s="159" t="s">
        <v>331</v>
      </c>
      <c r="AI8" s="266" t="s">
        <v>21</v>
      </c>
      <c r="AJ8" s="243"/>
      <c r="AK8" s="266" t="s">
        <v>21</v>
      </c>
      <c r="AL8" s="243"/>
      <c r="AM8" s="266" t="s">
        <v>21</v>
      </c>
      <c r="AN8" s="243"/>
      <c r="AO8" s="266" t="s">
        <v>21</v>
      </c>
      <c r="AP8" s="243"/>
      <c r="AQ8" s="8">
        <f>$Y8*$AE8*$AA8/$AG8/$AC8*G8*3.6</f>
        <v>0</v>
      </c>
      <c r="AR8" s="8">
        <f t="shared" si="2"/>
        <v>0</v>
      </c>
      <c r="AS8" s="8">
        <f t="shared" si="2"/>
        <v>0</v>
      </c>
      <c r="AT8" s="8">
        <f t="shared" si="2"/>
        <v>0</v>
      </c>
      <c r="AU8" s="8">
        <f t="shared" si="2"/>
        <v>0</v>
      </c>
      <c r="AV8" s="8">
        <f t="shared" si="2"/>
        <v>0</v>
      </c>
      <c r="AW8" s="8">
        <f t="shared" si="2"/>
        <v>0</v>
      </c>
      <c r="AX8" s="8">
        <f t="shared" si="2"/>
        <v>0</v>
      </c>
      <c r="AY8" s="8">
        <f>$Y8*$AE8*$AA8/$AG8/$AC8*O8*3.6</f>
        <v>0</v>
      </c>
      <c r="AZ8" s="8">
        <f t="shared" si="3"/>
        <v>0</v>
      </c>
      <c r="BA8" s="8">
        <f>$Y8*$AE8*$AA8/$AG8/$AC8*Q8*3.6</f>
        <v>0</v>
      </c>
      <c r="BB8" s="8">
        <f t="shared" si="4"/>
        <v>0</v>
      </c>
      <c r="BC8" s="8">
        <f>$Y8*$AE8*$AA8/$AG8/$AC8*S8*3.6</f>
        <v>0</v>
      </c>
      <c r="BD8" s="8">
        <f t="shared" si="5"/>
        <v>0</v>
      </c>
      <c r="BE8" s="8">
        <f t="shared" si="6"/>
        <v>0</v>
      </c>
      <c r="BF8" s="8">
        <f t="shared" si="7"/>
        <v>0</v>
      </c>
      <c r="BG8" s="8">
        <f t="shared" si="8"/>
        <v>0</v>
      </c>
      <c r="BH8" s="28">
        <f t="shared" si="9"/>
        <v>0</v>
      </c>
    </row>
    <row r="9" spans="1:60" ht="57.75" customHeight="1" x14ac:dyDescent="0.2">
      <c r="A9" s="38" t="s">
        <v>24</v>
      </c>
      <c r="B9" s="279" t="s">
        <v>21</v>
      </c>
      <c r="C9" s="280"/>
      <c r="D9" s="279" t="s">
        <v>21</v>
      </c>
      <c r="E9" s="280"/>
      <c r="F9" s="280"/>
      <c r="G9" s="12"/>
      <c r="H9" s="12"/>
      <c r="I9" s="12"/>
      <c r="J9" s="12"/>
      <c r="K9" s="12"/>
      <c r="L9" s="12"/>
      <c r="M9" s="12"/>
      <c r="N9" s="12"/>
      <c r="O9" s="12"/>
      <c r="P9" s="12"/>
      <c r="Q9" s="12"/>
      <c r="R9" s="10"/>
      <c r="S9" s="10"/>
      <c r="T9" s="10"/>
      <c r="U9" s="10"/>
      <c r="V9" s="10"/>
      <c r="W9" s="10"/>
      <c r="X9" s="10"/>
      <c r="Y9" s="281" t="s">
        <v>21</v>
      </c>
      <c r="Z9" s="281"/>
      <c r="AA9" s="281"/>
      <c r="AB9" s="281"/>
      <c r="AC9" s="281"/>
      <c r="AD9" s="281"/>
      <c r="AE9" s="281"/>
      <c r="AF9" s="281"/>
      <c r="AG9" s="281"/>
      <c r="AH9" s="281"/>
      <c r="AI9" s="281"/>
      <c r="AJ9" s="281"/>
      <c r="AK9" s="281"/>
      <c r="AL9" s="281"/>
      <c r="AM9" s="21"/>
      <c r="AN9" s="21"/>
      <c r="AO9" s="21"/>
      <c r="AP9" s="21"/>
      <c r="AQ9" s="8">
        <f t="shared" ref="AQ9:BH9" si="10">SUM(AQ5:AQ8)</f>
        <v>0</v>
      </c>
      <c r="AR9" s="8">
        <f t="shared" si="10"/>
        <v>0</v>
      </c>
      <c r="AS9" s="8">
        <f t="shared" si="10"/>
        <v>0</v>
      </c>
      <c r="AT9" s="8">
        <f t="shared" si="10"/>
        <v>0</v>
      </c>
      <c r="AU9" s="8">
        <f t="shared" si="10"/>
        <v>0</v>
      </c>
      <c r="AV9" s="8">
        <f t="shared" si="10"/>
        <v>0</v>
      </c>
      <c r="AW9" s="8">
        <f t="shared" si="10"/>
        <v>0</v>
      </c>
      <c r="AX9" s="8">
        <f t="shared" si="10"/>
        <v>0</v>
      </c>
      <c r="AY9" s="8">
        <f t="shared" si="10"/>
        <v>0</v>
      </c>
      <c r="AZ9" s="11">
        <f t="shared" si="10"/>
        <v>0</v>
      </c>
      <c r="BA9" s="11">
        <f t="shared" si="10"/>
        <v>0</v>
      </c>
      <c r="BB9" s="11">
        <f t="shared" si="10"/>
        <v>0</v>
      </c>
      <c r="BC9" s="11">
        <f t="shared" si="10"/>
        <v>0</v>
      </c>
      <c r="BD9" s="11">
        <f t="shared" si="10"/>
        <v>0</v>
      </c>
      <c r="BE9" s="11">
        <f t="shared" si="10"/>
        <v>0</v>
      </c>
      <c r="BF9" s="11">
        <f t="shared" si="10"/>
        <v>0</v>
      </c>
      <c r="BG9" s="11">
        <f t="shared" si="10"/>
        <v>0</v>
      </c>
      <c r="BH9" s="9">
        <f t="shared" si="10"/>
        <v>0</v>
      </c>
    </row>
    <row r="10" spans="1:60" ht="14.25" customHeight="1" x14ac:dyDescent="0.2">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row>
    <row r="11" spans="1:60" ht="14.25" customHeight="1" x14ac:dyDescent="0.2">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row>
    <row r="12" spans="1:60" ht="14.25" customHeight="1" x14ac:dyDescent="0.2">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row>
    <row r="13" spans="1:60" ht="14.25"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row>
    <row r="14" spans="1:60" ht="14.25" customHeight="1" x14ac:dyDescent="0.2">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row>
    <row r="15" spans="1:60" ht="14.25" customHeight="1" x14ac:dyDescent="0.2">
      <c r="D15" s="14"/>
    </row>
    <row r="16" spans="1:60" ht="14.25" customHeight="1" x14ac:dyDescent="0.2"/>
    <row r="17" spans="4:4" ht="14.25" customHeight="1" x14ac:dyDescent="0.2"/>
    <row r="18" spans="4:4" ht="14.25" customHeight="1" x14ac:dyDescent="0.2">
      <c r="D18" s="14"/>
    </row>
    <row r="19" spans="4:4" ht="14.25" customHeight="1" x14ac:dyDescent="0.2">
      <c r="D19" s="14"/>
    </row>
    <row r="20" spans="4:4" ht="14.25" customHeight="1" x14ac:dyDescent="0.2">
      <c r="D20" s="14"/>
    </row>
    <row r="21" spans="4:4" ht="14.25" customHeight="1" x14ac:dyDescent="0.2">
      <c r="D21" s="14"/>
    </row>
    <row r="22" spans="4:4" ht="14.25" customHeight="1" x14ac:dyDescent="0.2">
      <c r="D22" s="14"/>
    </row>
    <row r="23" spans="4:4" ht="14.25" customHeight="1" x14ac:dyDescent="0.2">
      <c r="D23" s="14"/>
    </row>
    <row r="24" spans="4:4" ht="14.25" customHeight="1" x14ac:dyDescent="0.2"/>
    <row r="25" spans="4:4" ht="14.25" customHeight="1" x14ac:dyDescent="0.2"/>
    <row r="26" spans="4:4" ht="14.25" customHeight="1" x14ac:dyDescent="0.2"/>
    <row r="27" spans="4:4" ht="14.25" customHeight="1" x14ac:dyDescent="0.2"/>
    <row r="28" spans="4:4" ht="14.25" customHeight="1" x14ac:dyDescent="0.2"/>
    <row r="29" spans="4:4" ht="14.25" customHeight="1" x14ac:dyDescent="0.2"/>
    <row r="30" spans="4:4" ht="14.25" customHeight="1" x14ac:dyDescent="0.2"/>
    <row r="31" spans="4:4" ht="14.25" customHeight="1" x14ac:dyDescent="0.2"/>
    <row r="32" spans="4:4"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sheetData>
  <mergeCells count="36">
    <mergeCell ref="B9:C9"/>
    <mergeCell ref="D9:F9"/>
    <mergeCell ref="Y9:AL9"/>
    <mergeCell ref="AM3:AN3"/>
    <mergeCell ref="AO3:AP3"/>
    <mergeCell ref="AM8:AN8"/>
    <mergeCell ref="AO8:AP8"/>
    <mergeCell ref="AO5:AP5"/>
    <mergeCell ref="AI8:AJ8"/>
    <mergeCell ref="AK8:AL8"/>
    <mergeCell ref="AI6:AJ6"/>
    <mergeCell ref="AK6:AL6"/>
    <mergeCell ref="AI7:AJ7"/>
    <mergeCell ref="AK7:AL7"/>
    <mergeCell ref="AM7:AN7"/>
    <mergeCell ref="AE3:AF3"/>
    <mergeCell ref="A1:C1"/>
    <mergeCell ref="F1:I1"/>
    <mergeCell ref="A3:A4"/>
    <mergeCell ref="AG3:AH3"/>
    <mergeCell ref="AK3:AL3"/>
    <mergeCell ref="Y3:Z3"/>
    <mergeCell ref="AA3:AB3"/>
    <mergeCell ref="AC3:AD3"/>
    <mergeCell ref="B3:B4"/>
    <mergeCell ref="C3:C4"/>
    <mergeCell ref="AI3:AJ3"/>
    <mergeCell ref="AC5:AD5"/>
    <mergeCell ref="AC6:AD6"/>
    <mergeCell ref="AO7:AP7"/>
    <mergeCell ref="AM6:AN6"/>
    <mergeCell ref="AO6:AP6"/>
    <mergeCell ref="AG5:AH5"/>
    <mergeCell ref="AG6:AH6"/>
    <mergeCell ref="AE5:AF5"/>
    <mergeCell ref="AE6:AF6"/>
  </mergeCells>
  <pageMargins left="0.25" right="0.25" top="0.75" bottom="0.75" header="0" footer="0"/>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15"/>
  <sheetViews>
    <sheetView zoomScaleNormal="100" workbookViewId="0">
      <pane xSplit="2" ySplit="4" topLeftCell="E5" activePane="bottomRight" state="frozen"/>
      <selection pane="topRight" activeCell="C1" sqref="C1"/>
      <selection pane="bottomLeft" activeCell="A5" sqref="A5"/>
      <selection pane="bottomRight" activeCell="A3" sqref="A3:A4"/>
    </sheetView>
  </sheetViews>
  <sheetFormatPr baseColWidth="10" defaultColWidth="12.625" defaultRowHeight="15" customHeight="1" x14ac:dyDescent="0.2"/>
  <cols>
    <col min="1" max="1" width="25.875" customWidth="1"/>
    <col min="2" max="3" width="15.125" customWidth="1"/>
    <col min="4" max="6" width="25.125" customWidth="1"/>
    <col min="7" max="24" width="25.125" hidden="1" customWidth="1"/>
    <col min="25" max="32" width="25.125" customWidth="1"/>
    <col min="33" max="34" width="25.125" hidden="1" customWidth="1"/>
    <col min="35" max="52" width="25.125" customWidth="1"/>
  </cols>
  <sheetData>
    <row r="1" spans="1:52" ht="72" customHeight="1" x14ac:dyDescent="0.2">
      <c r="A1" s="267" t="s">
        <v>105</v>
      </c>
      <c r="B1" s="268"/>
      <c r="C1" s="269"/>
      <c r="F1" s="270"/>
      <c r="G1" s="228"/>
      <c r="H1" s="228"/>
      <c r="I1" s="228"/>
    </row>
    <row r="2" spans="1:52" ht="14.25" customHeight="1" x14ac:dyDescent="0.2"/>
    <row r="3" spans="1:52" s="50" customFormat="1" ht="27.75" customHeight="1" x14ac:dyDescent="0.2">
      <c r="A3" s="271" t="s">
        <v>32</v>
      </c>
      <c r="B3" s="275" t="s">
        <v>33</v>
      </c>
      <c r="C3" s="275" t="s">
        <v>34</v>
      </c>
      <c r="D3" s="55" t="s">
        <v>35</v>
      </c>
      <c r="E3" s="55" t="s">
        <v>36</v>
      </c>
      <c r="F3" s="55" t="s">
        <v>37</v>
      </c>
      <c r="G3" s="45" t="s">
        <v>38</v>
      </c>
      <c r="H3" s="46" t="s">
        <v>39</v>
      </c>
      <c r="I3" s="45" t="s">
        <v>40</v>
      </c>
      <c r="J3" s="45" t="s">
        <v>41</v>
      </c>
      <c r="K3" s="46" t="s">
        <v>42</v>
      </c>
      <c r="L3" s="45" t="s">
        <v>43</v>
      </c>
      <c r="M3" s="45" t="s">
        <v>44</v>
      </c>
      <c r="N3" s="45" t="s">
        <v>45</v>
      </c>
      <c r="O3" s="45" t="s">
        <v>46</v>
      </c>
      <c r="P3" s="45" t="s">
        <v>47</v>
      </c>
      <c r="Q3" s="45" t="s">
        <v>48</v>
      </c>
      <c r="R3" s="45" t="s">
        <v>49</v>
      </c>
      <c r="S3" s="45" t="s">
        <v>50</v>
      </c>
      <c r="T3" s="45" t="s">
        <v>51</v>
      </c>
      <c r="U3" s="45" t="s">
        <v>52</v>
      </c>
      <c r="V3" s="45" t="s">
        <v>53</v>
      </c>
      <c r="W3" s="45" t="s">
        <v>54</v>
      </c>
      <c r="X3" s="45" t="s">
        <v>55</v>
      </c>
      <c r="Y3" s="273" t="s">
        <v>56</v>
      </c>
      <c r="Z3" s="282"/>
      <c r="AA3" s="273" t="s">
        <v>57</v>
      </c>
      <c r="AB3" s="282"/>
      <c r="AC3" s="273" t="s">
        <v>58</v>
      </c>
      <c r="AD3" s="282"/>
      <c r="AE3" s="273" t="s">
        <v>59</v>
      </c>
      <c r="AF3" s="282"/>
      <c r="AG3" s="273" t="s">
        <v>60</v>
      </c>
      <c r="AH3" s="282"/>
      <c r="AI3" s="47" t="s">
        <v>38</v>
      </c>
      <c r="AJ3" s="48" t="s">
        <v>39</v>
      </c>
      <c r="AK3" s="47" t="s">
        <v>40</v>
      </c>
      <c r="AL3" s="47" t="s">
        <v>41</v>
      </c>
      <c r="AM3" s="47" t="s">
        <v>42</v>
      </c>
      <c r="AN3" s="47" t="s">
        <v>43</v>
      </c>
      <c r="AO3" s="47" t="s">
        <v>44</v>
      </c>
      <c r="AP3" s="47" t="s">
        <v>45</v>
      </c>
      <c r="AQ3" s="47" t="s">
        <v>46</v>
      </c>
      <c r="AR3" s="47" t="s">
        <v>47</v>
      </c>
      <c r="AS3" s="47" t="s">
        <v>48</v>
      </c>
      <c r="AT3" s="47" t="s">
        <v>49</v>
      </c>
      <c r="AU3" s="47" t="s">
        <v>50</v>
      </c>
      <c r="AV3" s="47" t="s">
        <v>51</v>
      </c>
      <c r="AW3" s="47" t="s">
        <v>52</v>
      </c>
      <c r="AX3" s="47" t="s">
        <v>53</v>
      </c>
      <c r="AY3" s="47" t="s">
        <v>54</v>
      </c>
      <c r="AZ3" s="49" t="s">
        <v>55</v>
      </c>
    </row>
    <row r="4" spans="1:52" s="50" customFormat="1" ht="14.25" customHeight="1" x14ac:dyDescent="0.2">
      <c r="A4" s="272"/>
      <c r="B4" s="272"/>
      <c r="C4" s="272"/>
      <c r="D4" s="56"/>
      <c r="E4" s="56"/>
      <c r="F4" s="56"/>
      <c r="G4" s="51" t="s">
        <v>5</v>
      </c>
      <c r="H4" s="51" t="s">
        <v>6</v>
      </c>
      <c r="I4" s="51" t="s">
        <v>7</v>
      </c>
      <c r="J4" s="51" t="s">
        <v>8</v>
      </c>
      <c r="K4" s="51" t="s">
        <v>9</v>
      </c>
      <c r="L4" s="51" t="s">
        <v>9</v>
      </c>
      <c r="M4" s="51" t="s">
        <v>10</v>
      </c>
      <c r="N4" s="51" t="s">
        <v>11</v>
      </c>
      <c r="O4" s="51" t="s">
        <v>6</v>
      </c>
      <c r="P4" s="51" t="s">
        <v>12</v>
      </c>
      <c r="Q4" s="51" t="s">
        <v>13</v>
      </c>
      <c r="R4" s="51" t="s">
        <v>6</v>
      </c>
      <c r="S4" s="51" t="s">
        <v>6</v>
      </c>
      <c r="T4" s="51" t="s">
        <v>14</v>
      </c>
      <c r="U4" s="51" t="s">
        <v>15</v>
      </c>
      <c r="V4" s="51" t="s">
        <v>6</v>
      </c>
      <c r="W4" s="51" t="s">
        <v>16</v>
      </c>
      <c r="X4" s="51" t="s">
        <v>17</v>
      </c>
      <c r="Y4" s="52" t="s">
        <v>61</v>
      </c>
      <c r="Z4" s="52" t="s">
        <v>62</v>
      </c>
      <c r="AA4" s="52" t="s">
        <v>63</v>
      </c>
      <c r="AB4" s="52" t="s">
        <v>64</v>
      </c>
      <c r="AC4" s="52" t="s">
        <v>65</v>
      </c>
      <c r="AD4" s="52" t="s">
        <v>66</v>
      </c>
      <c r="AE4" s="52" t="s">
        <v>67</v>
      </c>
      <c r="AF4" s="52" t="s">
        <v>68</v>
      </c>
      <c r="AG4" s="52" t="s">
        <v>69</v>
      </c>
      <c r="AH4" s="52" t="s">
        <v>70</v>
      </c>
      <c r="AI4" s="53" t="s">
        <v>5</v>
      </c>
      <c r="AJ4" s="53" t="s">
        <v>6</v>
      </c>
      <c r="AK4" s="53" t="s">
        <v>7</v>
      </c>
      <c r="AL4" s="53" t="s">
        <v>8</v>
      </c>
      <c r="AM4" s="53" t="s">
        <v>9</v>
      </c>
      <c r="AN4" s="53" t="s">
        <v>9</v>
      </c>
      <c r="AO4" s="53" t="s">
        <v>10</v>
      </c>
      <c r="AP4" s="53" t="s">
        <v>11</v>
      </c>
      <c r="AQ4" s="53" t="s">
        <v>6</v>
      </c>
      <c r="AR4" s="53" t="s">
        <v>12</v>
      </c>
      <c r="AS4" s="53" t="s">
        <v>13</v>
      </c>
      <c r="AT4" s="53" t="s">
        <v>6</v>
      </c>
      <c r="AU4" s="53" t="s">
        <v>6</v>
      </c>
      <c r="AV4" s="53" t="s">
        <v>14</v>
      </c>
      <c r="AW4" s="53" t="s">
        <v>15</v>
      </c>
      <c r="AX4" s="53" t="s">
        <v>6</v>
      </c>
      <c r="AY4" s="53" t="s">
        <v>16</v>
      </c>
      <c r="AZ4" s="54" t="s">
        <v>17</v>
      </c>
    </row>
    <row r="5" spans="1:52" ht="57.75" customHeight="1" x14ac:dyDescent="0.2">
      <c r="A5" s="39" t="s">
        <v>82</v>
      </c>
      <c r="B5" s="58" t="s">
        <v>22</v>
      </c>
      <c r="C5" s="43" t="s">
        <v>190</v>
      </c>
      <c r="D5" s="41" t="s">
        <v>191</v>
      </c>
      <c r="E5" s="41" t="s">
        <v>83</v>
      </c>
      <c r="F5" s="41" t="s">
        <v>192</v>
      </c>
      <c r="G5" s="4">
        <v>3.39322746009044</v>
      </c>
      <c r="H5" s="4">
        <v>28936.2170489159</v>
      </c>
      <c r="I5" s="4">
        <v>4.3438192509402702</v>
      </c>
      <c r="J5" s="4">
        <v>1.3463614449229499E-4</v>
      </c>
      <c r="K5" s="4">
        <v>1.2518467687455299</v>
      </c>
      <c r="L5" s="4">
        <v>1.2274625187952399</v>
      </c>
      <c r="M5" s="4">
        <v>18.734104365183299</v>
      </c>
      <c r="N5" s="4">
        <v>1.5416235143025399E-2</v>
      </c>
      <c r="O5" s="4">
        <v>414.04088014814999</v>
      </c>
      <c r="P5" s="5">
        <v>42.514148570848398</v>
      </c>
      <c r="Q5" s="4">
        <v>11.1666115757592</v>
      </c>
      <c r="R5" s="4">
        <v>4841.9796102064101</v>
      </c>
      <c r="S5" s="4">
        <v>74.613398194659098</v>
      </c>
      <c r="T5" s="4">
        <v>299.02177386344499</v>
      </c>
      <c r="U5" s="4">
        <v>0.432763915327389</v>
      </c>
      <c r="V5" s="4">
        <v>323.264324103673</v>
      </c>
      <c r="W5" s="4">
        <v>66.700273725797999</v>
      </c>
      <c r="X5" s="4">
        <v>1.5238814545616499</v>
      </c>
      <c r="Y5" s="15">
        <v>0</v>
      </c>
      <c r="Z5" s="63" t="s">
        <v>96</v>
      </c>
      <c r="AA5" s="32">
        <v>3</v>
      </c>
      <c r="AB5" s="33" t="s">
        <v>97</v>
      </c>
      <c r="AC5" s="32">
        <v>1</v>
      </c>
      <c r="AD5" s="33" t="s">
        <v>104</v>
      </c>
      <c r="AE5" s="32">
        <v>0</v>
      </c>
      <c r="AF5" s="33" t="s">
        <v>81</v>
      </c>
      <c r="AG5" s="283" t="s">
        <v>21</v>
      </c>
      <c r="AH5" s="243"/>
      <c r="AI5" s="16">
        <f>((($Y5*$AA$5*$AE$5)/$AC$5)*G5)/(80*365)</f>
        <v>0</v>
      </c>
      <c r="AJ5" s="16">
        <f t="shared" ref="AJ5:AZ5" si="0">((($Y5*$AA$5*$AE$5)/$AC$5)*H5)/(80*365)</f>
        <v>0</v>
      </c>
      <c r="AK5" s="16">
        <f t="shared" si="0"/>
        <v>0</v>
      </c>
      <c r="AL5" s="16">
        <f t="shared" si="0"/>
        <v>0</v>
      </c>
      <c r="AM5" s="16">
        <f t="shared" si="0"/>
        <v>0</v>
      </c>
      <c r="AN5" s="16">
        <f t="shared" si="0"/>
        <v>0</v>
      </c>
      <c r="AO5" s="16">
        <f t="shared" si="0"/>
        <v>0</v>
      </c>
      <c r="AP5" s="16">
        <f t="shared" si="0"/>
        <v>0</v>
      </c>
      <c r="AQ5" s="16">
        <f t="shared" si="0"/>
        <v>0</v>
      </c>
      <c r="AR5" s="16">
        <f t="shared" si="0"/>
        <v>0</v>
      </c>
      <c r="AS5" s="16">
        <f t="shared" si="0"/>
        <v>0</v>
      </c>
      <c r="AT5" s="16">
        <f t="shared" si="0"/>
        <v>0</v>
      </c>
      <c r="AU5" s="16">
        <f t="shared" si="0"/>
        <v>0</v>
      </c>
      <c r="AV5" s="16">
        <f t="shared" si="0"/>
        <v>0</v>
      </c>
      <c r="AW5" s="16">
        <f t="shared" si="0"/>
        <v>0</v>
      </c>
      <c r="AX5" s="16">
        <f t="shared" si="0"/>
        <v>0</v>
      </c>
      <c r="AY5" s="16">
        <f t="shared" si="0"/>
        <v>0</v>
      </c>
      <c r="AZ5" s="25">
        <f t="shared" si="0"/>
        <v>0</v>
      </c>
    </row>
    <row r="6" spans="1:52" ht="57.75" customHeight="1" x14ac:dyDescent="0.2">
      <c r="A6" s="145" t="s">
        <v>194</v>
      </c>
      <c r="B6" s="43" t="s">
        <v>84</v>
      </c>
      <c r="C6" s="43" t="s">
        <v>193</v>
      </c>
      <c r="D6" s="41" t="s">
        <v>195</v>
      </c>
      <c r="E6" s="41" t="s">
        <v>27</v>
      </c>
      <c r="F6" s="41" t="s">
        <v>21</v>
      </c>
      <c r="G6" s="4">
        <v>2.4220546426910299</v>
      </c>
      <c r="H6" s="4">
        <v>3334.5060189505298</v>
      </c>
      <c r="I6" s="4">
        <v>1.1346826808164101</v>
      </c>
      <c r="J6" s="4">
        <v>1.1188798687214999E-4</v>
      </c>
      <c r="K6" s="4">
        <v>0.70989368969094002</v>
      </c>
      <c r="L6" s="4">
        <v>0.68861932345050303</v>
      </c>
      <c r="M6" s="4">
        <v>8.0831337978884807</v>
      </c>
      <c r="N6" s="4">
        <v>1.28925509602302E-2</v>
      </c>
      <c r="O6" s="4">
        <v>157.000343155054</v>
      </c>
      <c r="P6" s="5">
        <v>3.9773204766653101</v>
      </c>
      <c r="Q6" s="4">
        <v>20.010832329459401</v>
      </c>
      <c r="R6" s="4">
        <v>1793.01759117957</v>
      </c>
      <c r="S6" s="4">
        <v>53.697445150264599</v>
      </c>
      <c r="T6" s="4">
        <v>224.628363443143</v>
      </c>
      <c r="U6" s="4">
        <v>0.24703189170686901</v>
      </c>
      <c r="V6" s="4">
        <v>119.352008209639</v>
      </c>
      <c r="W6" s="4">
        <v>56.796810739505801</v>
      </c>
      <c r="X6" s="4">
        <v>0.55436794678180601</v>
      </c>
      <c r="Y6" s="15">
        <v>0</v>
      </c>
      <c r="Z6" s="63" t="s">
        <v>92</v>
      </c>
      <c r="AA6" s="32">
        <v>0</v>
      </c>
      <c r="AB6" s="33" t="s">
        <v>81</v>
      </c>
      <c r="AC6" s="32">
        <v>7</v>
      </c>
      <c r="AD6" s="33" t="s">
        <v>103</v>
      </c>
      <c r="AE6" s="264" t="s">
        <v>21</v>
      </c>
      <c r="AF6" s="265"/>
      <c r="AG6" s="283" t="s">
        <v>21</v>
      </c>
      <c r="AH6" s="243"/>
      <c r="AI6" s="16">
        <f t="shared" ref="AI6:AI21" si="1">$Y6*G6*$AA6/($AC6*365)</f>
        <v>0</v>
      </c>
      <c r="AJ6" s="16">
        <f t="shared" ref="AJ6:AZ6" si="2">$Y6*H6*$AA6/($AC6*365)</f>
        <v>0</v>
      </c>
      <c r="AK6" s="16">
        <f t="shared" si="2"/>
        <v>0</v>
      </c>
      <c r="AL6" s="16">
        <f t="shared" si="2"/>
        <v>0</v>
      </c>
      <c r="AM6" s="16">
        <f t="shared" si="2"/>
        <v>0</v>
      </c>
      <c r="AN6" s="16">
        <f t="shared" si="2"/>
        <v>0</v>
      </c>
      <c r="AO6" s="16">
        <f t="shared" si="2"/>
        <v>0</v>
      </c>
      <c r="AP6" s="16">
        <f t="shared" si="2"/>
        <v>0</v>
      </c>
      <c r="AQ6" s="16">
        <f t="shared" si="2"/>
        <v>0</v>
      </c>
      <c r="AR6" s="16">
        <f t="shared" si="2"/>
        <v>0</v>
      </c>
      <c r="AS6" s="16">
        <f t="shared" si="2"/>
        <v>0</v>
      </c>
      <c r="AT6" s="16">
        <f t="shared" si="2"/>
        <v>0</v>
      </c>
      <c r="AU6" s="16">
        <f t="shared" si="2"/>
        <v>0</v>
      </c>
      <c r="AV6" s="16">
        <f t="shared" si="2"/>
        <v>0</v>
      </c>
      <c r="AW6" s="16">
        <f t="shared" si="2"/>
        <v>0</v>
      </c>
      <c r="AX6" s="16">
        <f t="shared" si="2"/>
        <v>0</v>
      </c>
      <c r="AY6" s="16">
        <f t="shared" si="2"/>
        <v>0</v>
      </c>
      <c r="AZ6" s="17">
        <f t="shared" si="2"/>
        <v>0</v>
      </c>
    </row>
    <row r="7" spans="1:52" ht="57.75" customHeight="1" x14ac:dyDescent="0.2">
      <c r="A7" s="39" t="s">
        <v>197</v>
      </c>
      <c r="B7" s="43" t="s">
        <v>84</v>
      </c>
      <c r="C7" s="43" t="s">
        <v>196</v>
      </c>
      <c r="D7" s="41" t="s">
        <v>198</v>
      </c>
      <c r="E7" s="41" t="s">
        <v>27</v>
      </c>
      <c r="F7" s="41" t="s">
        <v>21</v>
      </c>
      <c r="G7" s="4">
        <v>2.0373383379773999</v>
      </c>
      <c r="H7" s="4">
        <v>1633.7923781986101</v>
      </c>
      <c r="I7" s="4">
        <v>0.78639327227918299</v>
      </c>
      <c r="J7" s="4">
        <v>8.5149580007772599E-5</v>
      </c>
      <c r="K7" s="4">
        <v>0.469984170493352</v>
      </c>
      <c r="L7" s="4">
        <v>0.46139707622238901</v>
      </c>
      <c r="M7" s="4">
        <v>3.89272268540818</v>
      </c>
      <c r="N7" s="4">
        <v>3.7360800898649897E-2</v>
      </c>
      <c r="O7" s="4">
        <v>85.116790396281601</v>
      </c>
      <c r="P7" s="5">
        <v>2.55852998087237</v>
      </c>
      <c r="Q7" s="4">
        <v>16.815896963845798</v>
      </c>
      <c r="R7" s="4">
        <v>1000.90975712937</v>
      </c>
      <c r="S7" s="4">
        <v>16.071255332222101</v>
      </c>
      <c r="T7" s="4">
        <v>173.31297657990299</v>
      </c>
      <c r="U7" s="4">
        <v>0.157058995332052</v>
      </c>
      <c r="V7" s="4">
        <v>64.895208023604894</v>
      </c>
      <c r="W7" s="4">
        <v>42.772295498369999</v>
      </c>
      <c r="X7" s="4">
        <v>0.40617525324286702</v>
      </c>
      <c r="Y7" s="15">
        <v>0</v>
      </c>
      <c r="Z7" s="63" t="s">
        <v>92</v>
      </c>
      <c r="AA7" s="32">
        <v>0</v>
      </c>
      <c r="AB7" s="33" t="s">
        <v>81</v>
      </c>
      <c r="AC7" s="32">
        <v>7</v>
      </c>
      <c r="AD7" s="33" t="s">
        <v>102</v>
      </c>
      <c r="AE7" s="264" t="s">
        <v>21</v>
      </c>
      <c r="AF7" s="265"/>
      <c r="AG7" s="283" t="s">
        <v>21</v>
      </c>
      <c r="AH7" s="243"/>
      <c r="AI7" s="16">
        <f t="shared" si="1"/>
        <v>0</v>
      </c>
      <c r="AJ7" s="16">
        <f t="shared" ref="AJ7:AZ7" si="3">$Y7*H7*$AA7/($AC7*365)</f>
        <v>0</v>
      </c>
      <c r="AK7" s="16">
        <f t="shared" si="3"/>
        <v>0</v>
      </c>
      <c r="AL7" s="16">
        <f t="shared" si="3"/>
        <v>0</v>
      </c>
      <c r="AM7" s="16">
        <f t="shared" si="3"/>
        <v>0</v>
      </c>
      <c r="AN7" s="16">
        <f t="shared" si="3"/>
        <v>0</v>
      </c>
      <c r="AO7" s="16">
        <f t="shared" si="3"/>
        <v>0</v>
      </c>
      <c r="AP7" s="16">
        <f t="shared" si="3"/>
        <v>0</v>
      </c>
      <c r="AQ7" s="16">
        <f t="shared" si="3"/>
        <v>0</v>
      </c>
      <c r="AR7" s="16">
        <f t="shared" si="3"/>
        <v>0</v>
      </c>
      <c r="AS7" s="16">
        <f t="shared" si="3"/>
        <v>0</v>
      </c>
      <c r="AT7" s="16">
        <f t="shared" si="3"/>
        <v>0</v>
      </c>
      <c r="AU7" s="16">
        <f t="shared" si="3"/>
        <v>0</v>
      </c>
      <c r="AV7" s="16">
        <f t="shared" si="3"/>
        <v>0</v>
      </c>
      <c r="AW7" s="16">
        <f t="shared" si="3"/>
        <v>0</v>
      </c>
      <c r="AX7" s="16">
        <f t="shared" si="3"/>
        <v>0</v>
      </c>
      <c r="AY7" s="16">
        <f t="shared" si="3"/>
        <v>0</v>
      </c>
      <c r="AZ7" s="17">
        <f t="shared" si="3"/>
        <v>0</v>
      </c>
    </row>
    <row r="8" spans="1:52" ht="57.75" customHeight="1" x14ac:dyDescent="0.2">
      <c r="A8" s="39" t="s">
        <v>85</v>
      </c>
      <c r="B8" s="59" t="s">
        <v>84</v>
      </c>
      <c r="C8" s="43" t="s">
        <v>199</v>
      </c>
      <c r="D8" s="41" t="s">
        <v>200</v>
      </c>
      <c r="E8" s="41" t="s">
        <v>27</v>
      </c>
      <c r="F8" s="41" t="s">
        <v>21</v>
      </c>
      <c r="G8" s="5">
        <v>3.1896257695307599</v>
      </c>
      <c r="H8" s="4">
        <v>3871.4466614389198</v>
      </c>
      <c r="I8" s="4">
        <v>1.8272032414405399</v>
      </c>
      <c r="J8" s="4">
        <v>2.1318625322499599E-4</v>
      </c>
      <c r="K8" s="4">
        <v>1.0744194261581499</v>
      </c>
      <c r="L8" s="4">
        <v>1.0384193726393001</v>
      </c>
      <c r="M8" s="4">
        <v>7.3223339299044703</v>
      </c>
      <c r="N8" s="4">
        <v>0.37479446051148901</v>
      </c>
      <c r="O8" s="4">
        <v>160.82126281104999</v>
      </c>
      <c r="P8" s="5">
        <v>9.0514078819134998</v>
      </c>
      <c r="Q8" s="4">
        <v>28.236391418926701</v>
      </c>
      <c r="R8" s="4">
        <v>1939.5413294950499</v>
      </c>
      <c r="S8" s="4">
        <v>39.336765517812097</v>
      </c>
      <c r="T8" s="4">
        <v>364.96742326125502</v>
      </c>
      <c r="U8" s="4">
        <v>0.294617789079338</v>
      </c>
      <c r="V8" s="4">
        <v>122.481803478239</v>
      </c>
      <c r="W8" s="4">
        <v>87.965516142301695</v>
      </c>
      <c r="X8" s="4">
        <v>0.81114998078362399</v>
      </c>
      <c r="Y8" s="15">
        <v>0</v>
      </c>
      <c r="Z8" s="63" t="s">
        <v>92</v>
      </c>
      <c r="AA8" s="32">
        <v>0</v>
      </c>
      <c r="AB8" s="33" t="s">
        <v>81</v>
      </c>
      <c r="AC8" s="32">
        <v>14</v>
      </c>
      <c r="AD8" s="33" t="s">
        <v>101</v>
      </c>
      <c r="AE8" s="264" t="s">
        <v>21</v>
      </c>
      <c r="AF8" s="265"/>
      <c r="AG8" s="283" t="s">
        <v>21</v>
      </c>
      <c r="AH8" s="243"/>
      <c r="AI8" s="16">
        <f t="shared" si="1"/>
        <v>0</v>
      </c>
      <c r="AJ8" s="16">
        <f t="shared" ref="AJ8:AZ8" si="4">$Y8*H8*$AA8/($AC8*365)</f>
        <v>0</v>
      </c>
      <c r="AK8" s="16">
        <f t="shared" si="4"/>
        <v>0</v>
      </c>
      <c r="AL8" s="16">
        <f t="shared" si="4"/>
        <v>0</v>
      </c>
      <c r="AM8" s="16">
        <f t="shared" si="4"/>
        <v>0</v>
      </c>
      <c r="AN8" s="16">
        <f t="shared" si="4"/>
        <v>0</v>
      </c>
      <c r="AO8" s="16">
        <f t="shared" si="4"/>
        <v>0</v>
      </c>
      <c r="AP8" s="16">
        <f t="shared" si="4"/>
        <v>0</v>
      </c>
      <c r="AQ8" s="16">
        <f t="shared" si="4"/>
        <v>0</v>
      </c>
      <c r="AR8" s="16">
        <f t="shared" si="4"/>
        <v>0</v>
      </c>
      <c r="AS8" s="16">
        <f t="shared" si="4"/>
        <v>0</v>
      </c>
      <c r="AT8" s="16">
        <f t="shared" si="4"/>
        <v>0</v>
      </c>
      <c r="AU8" s="16">
        <f t="shared" si="4"/>
        <v>0</v>
      </c>
      <c r="AV8" s="16">
        <f t="shared" si="4"/>
        <v>0</v>
      </c>
      <c r="AW8" s="16">
        <f t="shared" si="4"/>
        <v>0</v>
      </c>
      <c r="AX8" s="16">
        <f t="shared" si="4"/>
        <v>0</v>
      </c>
      <c r="AY8" s="16">
        <f t="shared" si="4"/>
        <v>0</v>
      </c>
      <c r="AZ8" s="17">
        <f t="shared" si="4"/>
        <v>0</v>
      </c>
    </row>
    <row r="9" spans="1:52" ht="57.75" customHeight="1" x14ac:dyDescent="0.2">
      <c r="A9" s="39" t="s">
        <v>201</v>
      </c>
      <c r="B9" s="59" t="s">
        <v>84</v>
      </c>
      <c r="C9" s="43" t="s">
        <v>202</v>
      </c>
      <c r="D9" s="41" t="s">
        <v>203</v>
      </c>
      <c r="E9" s="41" t="s">
        <v>27</v>
      </c>
      <c r="F9" s="41" t="s">
        <v>21</v>
      </c>
      <c r="G9" s="5">
        <v>3.80987998844369</v>
      </c>
      <c r="H9" s="4">
        <v>6646.9703464654103</v>
      </c>
      <c r="I9" s="4">
        <v>2.0022991414917</v>
      </c>
      <c r="J9" s="4">
        <v>1.8450961568368301E-4</v>
      </c>
      <c r="K9" s="4">
        <v>0.97013201754066403</v>
      </c>
      <c r="L9" s="4">
        <v>0.94672128077292805</v>
      </c>
      <c r="M9" s="4">
        <v>13.1618347457651</v>
      </c>
      <c r="N9" s="4">
        <v>2.1044120758619399E-2</v>
      </c>
      <c r="O9" s="4">
        <v>203.52139339818501</v>
      </c>
      <c r="P9" s="5">
        <v>9.4509121589046199</v>
      </c>
      <c r="Q9" s="4">
        <v>24.315792666740499</v>
      </c>
      <c r="R9" s="4">
        <v>2516.27709311115</v>
      </c>
      <c r="S9" s="4">
        <v>83.538784684666197</v>
      </c>
      <c r="T9" s="4">
        <v>311.53602594536301</v>
      </c>
      <c r="U9" s="4">
        <v>0.319080179971438</v>
      </c>
      <c r="V9" s="4">
        <v>154.48577928295899</v>
      </c>
      <c r="W9" s="4">
        <v>81.684394832428097</v>
      </c>
      <c r="X9" s="4">
        <v>0.89854111147101301</v>
      </c>
      <c r="Y9" s="15">
        <v>0</v>
      </c>
      <c r="Z9" s="63" t="s">
        <v>92</v>
      </c>
      <c r="AA9" s="32">
        <v>0</v>
      </c>
      <c r="AB9" s="33" t="s">
        <v>81</v>
      </c>
      <c r="AC9" s="32">
        <v>14</v>
      </c>
      <c r="AD9" s="33" t="s">
        <v>101</v>
      </c>
      <c r="AE9" s="264" t="s">
        <v>21</v>
      </c>
      <c r="AF9" s="265"/>
      <c r="AG9" s="283" t="s">
        <v>21</v>
      </c>
      <c r="AH9" s="243"/>
      <c r="AI9" s="16">
        <f t="shared" si="1"/>
        <v>0</v>
      </c>
      <c r="AJ9" s="16">
        <f t="shared" ref="AJ9" si="5">$Y9*H9*$AA9/($AC9*365)</f>
        <v>0</v>
      </c>
      <c r="AK9" s="16">
        <f t="shared" ref="AK9" si="6">$Y9*I9*$AA9/($AC9*365)</f>
        <v>0</v>
      </c>
      <c r="AL9" s="16">
        <f t="shared" ref="AL9" si="7">$Y9*J9*$AA9/($AC9*365)</f>
        <v>0</v>
      </c>
      <c r="AM9" s="16">
        <f t="shared" ref="AM9" si="8">$Y9*K9*$AA9/($AC9*365)</f>
        <v>0</v>
      </c>
      <c r="AN9" s="16">
        <f t="shared" ref="AN9" si="9">$Y9*L9*$AA9/($AC9*365)</f>
        <v>0</v>
      </c>
      <c r="AO9" s="16">
        <f t="shared" ref="AO9" si="10">$Y9*M9*$AA9/($AC9*365)</f>
        <v>0</v>
      </c>
      <c r="AP9" s="16">
        <f t="shared" ref="AP9" si="11">$Y9*N9*$AA9/($AC9*365)</f>
        <v>0</v>
      </c>
      <c r="AQ9" s="16">
        <f t="shared" ref="AQ9" si="12">$Y9*O9*$AA9/($AC9*365)</f>
        <v>0</v>
      </c>
      <c r="AR9" s="16">
        <f t="shared" ref="AR9" si="13">$Y9*P9*$AA9/($AC9*365)</f>
        <v>0</v>
      </c>
      <c r="AS9" s="16">
        <f t="shared" ref="AS9" si="14">$Y9*Q9*$AA9/($AC9*365)</f>
        <v>0</v>
      </c>
      <c r="AT9" s="16">
        <f t="shared" ref="AT9" si="15">$Y9*R9*$AA9/($AC9*365)</f>
        <v>0</v>
      </c>
      <c r="AU9" s="16">
        <f t="shared" ref="AU9" si="16">$Y9*S9*$AA9/($AC9*365)</f>
        <v>0</v>
      </c>
      <c r="AV9" s="16">
        <f t="shared" ref="AV9" si="17">$Y9*T9*$AA9/($AC9*365)</f>
        <v>0</v>
      </c>
      <c r="AW9" s="16">
        <f t="shared" ref="AW9" si="18">$Y9*U9*$AA9/($AC9*365)</f>
        <v>0</v>
      </c>
      <c r="AX9" s="16">
        <f t="shared" ref="AX9" si="19">$Y9*V9*$AA9/($AC9*365)</f>
        <v>0</v>
      </c>
      <c r="AY9" s="16">
        <f t="shared" ref="AY9" si="20">$Y9*W9*$AA9/($AC9*365)</f>
        <v>0</v>
      </c>
      <c r="AZ9" s="17">
        <f t="shared" ref="AZ9" si="21">$Y9*X9*$AA9/($AC9*365)</f>
        <v>0</v>
      </c>
    </row>
    <row r="10" spans="1:52" ht="57.75" customHeight="1" x14ac:dyDescent="0.2">
      <c r="A10" s="146" t="s">
        <v>86</v>
      </c>
      <c r="B10" s="147" t="s">
        <v>84</v>
      </c>
      <c r="C10" s="147" t="s">
        <v>204</v>
      </c>
      <c r="D10" s="148" t="s">
        <v>205</v>
      </c>
      <c r="E10" s="148" t="s">
        <v>27</v>
      </c>
      <c r="F10" s="148" t="s">
        <v>21</v>
      </c>
      <c r="G10" s="4">
        <v>0.564440965107883</v>
      </c>
      <c r="H10" s="4">
        <v>1341.6541518367701</v>
      </c>
      <c r="I10" s="4">
        <v>0.289249681505162</v>
      </c>
      <c r="J10" s="4">
        <v>2.33398249350251E-5</v>
      </c>
      <c r="K10" s="4">
        <v>0.14289537586161499</v>
      </c>
      <c r="L10" s="4">
        <v>0.137712123414515</v>
      </c>
      <c r="M10" s="4">
        <v>1.2602393505504299</v>
      </c>
      <c r="N10" s="4">
        <v>3.0797455811550699E-3</v>
      </c>
      <c r="O10" s="4">
        <v>26.6547697883334</v>
      </c>
      <c r="P10" s="5">
        <v>1.18596224522722</v>
      </c>
      <c r="Q10" s="4">
        <v>2.8446669864742899</v>
      </c>
      <c r="R10" s="4">
        <v>232.317899069617</v>
      </c>
      <c r="S10" s="4">
        <v>15.792877335467701</v>
      </c>
      <c r="T10" s="4">
        <v>63.7681444831356</v>
      </c>
      <c r="U10" s="4">
        <v>2.80220778028916E-2</v>
      </c>
      <c r="V10" s="4">
        <v>20.848482178638601</v>
      </c>
      <c r="W10" s="4">
        <v>16.944287555382001</v>
      </c>
      <c r="X10" s="4">
        <v>0.14860311526634901</v>
      </c>
      <c r="Y10" s="153">
        <v>0</v>
      </c>
      <c r="Z10" s="63" t="s">
        <v>92</v>
      </c>
      <c r="AA10" s="32">
        <v>0</v>
      </c>
      <c r="AB10" s="33" t="s">
        <v>81</v>
      </c>
      <c r="AC10" s="32">
        <v>7</v>
      </c>
      <c r="AD10" s="33" t="s">
        <v>100</v>
      </c>
      <c r="AE10" s="264" t="s">
        <v>21</v>
      </c>
      <c r="AF10" s="265"/>
      <c r="AG10" s="283" t="s">
        <v>21</v>
      </c>
      <c r="AH10" s="243"/>
      <c r="AI10" s="16">
        <f t="shared" si="1"/>
        <v>0</v>
      </c>
      <c r="AJ10" s="16">
        <f t="shared" ref="AJ10:AZ10" si="22">$Y10*H10*$AA10/($AC10*365)</f>
        <v>0</v>
      </c>
      <c r="AK10" s="16">
        <f t="shared" si="22"/>
        <v>0</v>
      </c>
      <c r="AL10" s="16">
        <f t="shared" si="22"/>
        <v>0</v>
      </c>
      <c r="AM10" s="16">
        <f t="shared" si="22"/>
        <v>0</v>
      </c>
      <c r="AN10" s="16">
        <f t="shared" si="22"/>
        <v>0</v>
      </c>
      <c r="AO10" s="16">
        <f t="shared" si="22"/>
        <v>0</v>
      </c>
      <c r="AP10" s="16">
        <f t="shared" si="22"/>
        <v>0</v>
      </c>
      <c r="AQ10" s="16">
        <f t="shared" si="22"/>
        <v>0</v>
      </c>
      <c r="AR10" s="16">
        <f t="shared" si="22"/>
        <v>0</v>
      </c>
      <c r="AS10" s="16">
        <f t="shared" si="22"/>
        <v>0</v>
      </c>
      <c r="AT10" s="16">
        <f t="shared" si="22"/>
        <v>0</v>
      </c>
      <c r="AU10" s="16">
        <f t="shared" si="22"/>
        <v>0</v>
      </c>
      <c r="AV10" s="16">
        <f t="shared" si="22"/>
        <v>0</v>
      </c>
      <c r="AW10" s="16">
        <f t="shared" si="22"/>
        <v>0</v>
      </c>
      <c r="AX10" s="16">
        <f t="shared" si="22"/>
        <v>0</v>
      </c>
      <c r="AY10" s="16">
        <f t="shared" si="22"/>
        <v>0</v>
      </c>
      <c r="AZ10" s="17">
        <f t="shared" si="22"/>
        <v>0</v>
      </c>
    </row>
    <row r="11" spans="1:52" ht="57.75" customHeight="1" x14ac:dyDescent="0.2">
      <c r="A11" s="149" t="s">
        <v>206</v>
      </c>
      <c r="B11" s="150" t="s">
        <v>84</v>
      </c>
      <c r="C11" s="150" t="s">
        <v>207</v>
      </c>
      <c r="D11" s="151" t="s">
        <v>208</v>
      </c>
      <c r="E11" s="151" t="s">
        <v>27</v>
      </c>
      <c r="F11" s="151" t="s">
        <v>21</v>
      </c>
      <c r="G11" s="4">
        <v>0.56196732412906802</v>
      </c>
      <c r="H11" s="4">
        <v>1342.11474387152</v>
      </c>
      <c r="I11" s="4">
        <v>0.28896675274177802</v>
      </c>
      <c r="J11" s="4">
        <v>2.3401820685510102E-5</v>
      </c>
      <c r="K11" s="4">
        <v>0.14260256792013701</v>
      </c>
      <c r="L11" s="4">
        <v>0.13743637376468901</v>
      </c>
      <c r="M11" s="4">
        <v>1.2606271240197899</v>
      </c>
      <c r="N11" s="4">
        <v>3.1323966345029701E-3</v>
      </c>
      <c r="O11" s="4">
        <v>26.689338751133999</v>
      </c>
      <c r="P11" s="5">
        <v>1.1865532431813299</v>
      </c>
      <c r="Q11" s="4">
        <v>2.8489249829960301</v>
      </c>
      <c r="R11" s="4">
        <v>233.10154190288401</v>
      </c>
      <c r="S11" s="4">
        <v>15.7945083229607</v>
      </c>
      <c r="T11" s="4">
        <v>63.826104470967302</v>
      </c>
      <c r="U11" s="4">
        <v>2.8032135254788301E-2</v>
      </c>
      <c r="V11" s="4">
        <v>20.873360868235899</v>
      </c>
      <c r="W11" s="4">
        <v>16.874456160585002</v>
      </c>
      <c r="X11" s="4">
        <v>0.14865688523975801</v>
      </c>
      <c r="Y11" s="18">
        <v>0</v>
      </c>
      <c r="Z11" s="63" t="s">
        <v>92</v>
      </c>
      <c r="AA11" s="32">
        <v>0</v>
      </c>
      <c r="AB11" s="33" t="s">
        <v>81</v>
      </c>
      <c r="AC11" s="32">
        <v>7</v>
      </c>
      <c r="AD11" s="33" t="s">
        <v>100</v>
      </c>
      <c r="AE11" s="264" t="s">
        <v>21</v>
      </c>
      <c r="AF11" s="265"/>
      <c r="AG11" s="283" t="s">
        <v>21</v>
      </c>
      <c r="AH11" s="243"/>
      <c r="AI11" s="16">
        <f t="shared" si="1"/>
        <v>0</v>
      </c>
      <c r="AJ11" s="16">
        <f t="shared" ref="AJ11" si="23">$Y11*H11*$AA11/($AC11*365)</f>
        <v>0</v>
      </c>
      <c r="AK11" s="16">
        <f t="shared" ref="AK11" si="24">$Y11*I11*$AA11/($AC11*365)</f>
        <v>0</v>
      </c>
      <c r="AL11" s="16">
        <f t="shared" ref="AL11" si="25">$Y11*J11*$AA11/($AC11*365)</f>
        <v>0</v>
      </c>
      <c r="AM11" s="16">
        <f t="shared" ref="AM11" si="26">$Y11*K11*$AA11/($AC11*365)</f>
        <v>0</v>
      </c>
      <c r="AN11" s="16">
        <f t="shared" ref="AN11" si="27">$Y11*L11*$AA11/($AC11*365)</f>
        <v>0</v>
      </c>
      <c r="AO11" s="16">
        <f t="shared" ref="AO11" si="28">$Y11*M11*$AA11/($AC11*365)</f>
        <v>0</v>
      </c>
      <c r="AP11" s="16">
        <f t="shared" ref="AP11" si="29">$Y11*N11*$AA11/($AC11*365)</f>
        <v>0</v>
      </c>
      <c r="AQ11" s="16">
        <f t="shared" ref="AQ11" si="30">$Y11*O11*$AA11/($AC11*365)</f>
        <v>0</v>
      </c>
      <c r="AR11" s="16">
        <f t="shared" ref="AR11" si="31">$Y11*P11*$AA11/($AC11*365)</f>
        <v>0</v>
      </c>
      <c r="AS11" s="16">
        <f t="shared" ref="AS11" si="32">$Y11*Q11*$AA11/($AC11*365)</f>
        <v>0</v>
      </c>
      <c r="AT11" s="16">
        <f t="shared" ref="AT11" si="33">$Y11*R11*$AA11/($AC11*365)</f>
        <v>0</v>
      </c>
      <c r="AU11" s="16">
        <f t="shared" ref="AU11" si="34">$Y11*S11*$AA11/($AC11*365)</f>
        <v>0</v>
      </c>
      <c r="AV11" s="16">
        <f t="shared" ref="AV11" si="35">$Y11*T11*$AA11/($AC11*365)</f>
        <v>0</v>
      </c>
      <c r="AW11" s="16">
        <f t="shared" ref="AW11" si="36">$Y11*U11*$AA11/($AC11*365)</f>
        <v>0</v>
      </c>
      <c r="AX11" s="16">
        <f t="shared" ref="AX11" si="37">$Y11*V11*$AA11/($AC11*365)</f>
        <v>0</v>
      </c>
      <c r="AY11" s="16">
        <f t="shared" ref="AY11" si="38">$Y11*W11*$AA11/($AC11*365)</f>
        <v>0</v>
      </c>
      <c r="AZ11" s="17">
        <f t="shared" ref="AZ11" si="39">$Y11*X11*$AA11/($AC11*365)</f>
        <v>0</v>
      </c>
    </row>
    <row r="12" spans="1:52" ht="57.75" customHeight="1" x14ac:dyDescent="0.2">
      <c r="A12" s="152" t="s">
        <v>209</v>
      </c>
      <c r="B12" s="150" t="s">
        <v>84</v>
      </c>
      <c r="C12" s="150" t="s">
        <v>211</v>
      </c>
      <c r="D12" s="151" t="s">
        <v>210</v>
      </c>
      <c r="E12" s="151" t="s">
        <v>27</v>
      </c>
      <c r="F12" s="151" t="s">
        <v>21</v>
      </c>
      <c r="G12" s="4">
        <v>0.12850114181432901</v>
      </c>
      <c r="H12" s="4">
        <v>22.221202141547099</v>
      </c>
      <c r="I12" s="4">
        <v>4.8830624909273403E-2</v>
      </c>
      <c r="J12" s="4">
        <v>5.8357319161668901E-6</v>
      </c>
      <c r="K12" s="4">
        <v>3.3336145560610903E-2</v>
      </c>
      <c r="L12" s="4">
        <v>3.2693613541403099E-2</v>
      </c>
      <c r="M12" s="4">
        <v>6.4140072295323106E-2</v>
      </c>
      <c r="N12" s="4">
        <v>7.9410045853123203E-4</v>
      </c>
      <c r="O12" s="4">
        <v>0.73736642675653397</v>
      </c>
      <c r="P12" s="5">
        <v>0.29058667277091998</v>
      </c>
      <c r="Q12" s="4">
        <v>1.1817198321157101</v>
      </c>
      <c r="R12" s="4">
        <v>10.9457840997184</v>
      </c>
      <c r="S12" s="4">
        <v>1.63798387200772</v>
      </c>
      <c r="T12" s="4">
        <v>13.9883653112036</v>
      </c>
      <c r="U12" s="4">
        <v>5.2877150500074297E-3</v>
      </c>
      <c r="V12" s="4">
        <v>0.56171439616112195</v>
      </c>
      <c r="W12" s="4">
        <v>4.0642250561813702</v>
      </c>
      <c r="X12" s="4">
        <v>2.6655012639379201E-2</v>
      </c>
      <c r="Y12" s="18">
        <v>0</v>
      </c>
      <c r="Z12" s="63" t="s">
        <v>92</v>
      </c>
      <c r="AA12" s="264" t="s">
        <v>21</v>
      </c>
      <c r="AB12" s="265"/>
      <c r="AC12" s="264" t="s">
        <v>21</v>
      </c>
      <c r="AD12" s="265"/>
      <c r="AE12" s="264" t="s">
        <v>21</v>
      </c>
      <c r="AF12" s="265"/>
      <c r="AG12" s="283" t="s">
        <v>21</v>
      </c>
      <c r="AH12" s="243"/>
      <c r="AI12" s="16">
        <f>$Y12*G12</f>
        <v>0</v>
      </c>
      <c r="AJ12" s="16">
        <f t="shared" ref="AJ12:AM13" si="40">$Y12*H12</f>
        <v>0</v>
      </c>
      <c r="AK12" s="16">
        <f t="shared" si="40"/>
        <v>0</v>
      </c>
      <c r="AL12" s="16">
        <f t="shared" si="40"/>
        <v>0</v>
      </c>
      <c r="AM12" s="16">
        <f t="shared" si="40"/>
        <v>0</v>
      </c>
      <c r="AN12" s="16">
        <f t="shared" ref="AN12:AN13" si="41">$Y12*L12</f>
        <v>0</v>
      </c>
      <c r="AO12" s="16">
        <f t="shared" ref="AO12:AO13" si="42">$Y12*M12</f>
        <v>0</v>
      </c>
      <c r="AP12" s="16">
        <f t="shared" ref="AP12:AP13" si="43">$Y12*N12</f>
        <v>0</v>
      </c>
      <c r="AQ12" s="16">
        <f t="shared" ref="AQ12:AQ13" si="44">$Y12*O12</f>
        <v>0</v>
      </c>
      <c r="AR12" s="16">
        <f t="shared" ref="AR12:AR13" si="45">$Y12*P12</f>
        <v>0</v>
      </c>
      <c r="AS12" s="16">
        <f t="shared" ref="AS12:AS13" si="46">$Y12*Q12</f>
        <v>0</v>
      </c>
      <c r="AT12" s="16">
        <f t="shared" ref="AT12:AT13" si="47">$Y12*R12</f>
        <v>0</v>
      </c>
      <c r="AU12" s="16">
        <f t="shared" ref="AU12:AU13" si="48">$Y12*S12</f>
        <v>0</v>
      </c>
      <c r="AV12" s="16">
        <f t="shared" ref="AV12:AV13" si="49">$Y12*T12</f>
        <v>0</v>
      </c>
      <c r="AW12" s="16">
        <f t="shared" ref="AW12:AW13" si="50">$Y12*U12</f>
        <v>0</v>
      </c>
      <c r="AX12" s="16">
        <f t="shared" ref="AX12:AX13" si="51">$Y12*V12</f>
        <v>0</v>
      </c>
      <c r="AY12" s="16">
        <f t="shared" ref="AY12:AY13" si="52">$Y12*W12</f>
        <v>0</v>
      </c>
      <c r="AZ12" s="25">
        <f t="shared" ref="AZ12:AZ13" si="53">$Y12*X12</f>
        <v>0</v>
      </c>
    </row>
    <row r="13" spans="1:52" ht="57.75" customHeight="1" x14ac:dyDescent="0.2">
      <c r="A13" s="152" t="s">
        <v>213</v>
      </c>
      <c r="B13" s="150" t="s">
        <v>84</v>
      </c>
      <c r="C13" s="150" t="s">
        <v>212</v>
      </c>
      <c r="D13" s="151" t="s">
        <v>214</v>
      </c>
      <c r="E13" s="151" t="s">
        <v>27</v>
      </c>
      <c r="F13" s="151" t="s">
        <v>21</v>
      </c>
      <c r="G13" s="4">
        <v>0.126027500287855</v>
      </c>
      <c r="H13" s="4">
        <v>22.681788119622802</v>
      </c>
      <c r="I13" s="4">
        <v>4.8547695298419298E-2</v>
      </c>
      <c r="J13" s="4">
        <v>5.89772763983854E-6</v>
      </c>
      <c r="K13" s="4">
        <v>3.3043337572485801E-2</v>
      </c>
      <c r="L13" s="4">
        <v>3.2417863842801903E-2</v>
      </c>
      <c r="M13" s="4">
        <v>6.4527841269967398E-2</v>
      </c>
      <c r="N13" s="4">
        <v>8.4675151017249298E-4</v>
      </c>
      <c r="O13" s="4">
        <v>0.77193530526051801</v>
      </c>
      <c r="P13" s="5">
        <v>0.29117782752955801</v>
      </c>
      <c r="Q13" s="4">
        <v>1.1859778276300601</v>
      </c>
      <c r="R13" s="4">
        <v>11.729425932208899</v>
      </c>
      <c r="S13" s="4">
        <v>1.6396148598409901</v>
      </c>
      <c r="T13" s="4">
        <v>14.046325227168399</v>
      </c>
      <c r="U13" s="4">
        <v>5.2977724136983196E-3</v>
      </c>
      <c r="V13" s="4">
        <v>0.58659301993926805</v>
      </c>
      <c r="W13" s="4">
        <v>3.9943936480911302</v>
      </c>
      <c r="X13" s="4">
        <v>2.6708782291310799E-2</v>
      </c>
      <c r="Y13" s="18">
        <v>0</v>
      </c>
      <c r="Z13" s="63" t="s">
        <v>92</v>
      </c>
      <c r="AA13" s="264" t="s">
        <v>21</v>
      </c>
      <c r="AB13" s="265"/>
      <c r="AC13" s="264" t="s">
        <v>21</v>
      </c>
      <c r="AD13" s="265"/>
      <c r="AE13" s="264" t="s">
        <v>21</v>
      </c>
      <c r="AF13" s="265"/>
      <c r="AG13" s="283" t="s">
        <v>21</v>
      </c>
      <c r="AH13" s="243"/>
      <c r="AI13" s="16">
        <f>$Y13*G13</f>
        <v>0</v>
      </c>
      <c r="AJ13" s="16">
        <f t="shared" si="40"/>
        <v>0</v>
      </c>
      <c r="AK13" s="16">
        <f t="shared" si="40"/>
        <v>0</v>
      </c>
      <c r="AL13" s="16">
        <f t="shared" si="40"/>
        <v>0</v>
      </c>
      <c r="AM13" s="16">
        <f t="shared" si="40"/>
        <v>0</v>
      </c>
      <c r="AN13" s="16">
        <f t="shared" si="41"/>
        <v>0</v>
      </c>
      <c r="AO13" s="16">
        <f t="shared" si="42"/>
        <v>0</v>
      </c>
      <c r="AP13" s="16">
        <f t="shared" si="43"/>
        <v>0</v>
      </c>
      <c r="AQ13" s="16">
        <f t="shared" si="44"/>
        <v>0</v>
      </c>
      <c r="AR13" s="16">
        <f t="shared" si="45"/>
        <v>0</v>
      </c>
      <c r="AS13" s="16">
        <f t="shared" si="46"/>
        <v>0</v>
      </c>
      <c r="AT13" s="16">
        <f t="shared" si="47"/>
        <v>0</v>
      </c>
      <c r="AU13" s="16">
        <f t="shared" si="48"/>
        <v>0</v>
      </c>
      <c r="AV13" s="16">
        <f t="shared" si="49"/>
        <v>0</v>
      </c>
      <c r="AW13" s="16">
        <f t="shared" si="50"/>
        <v>0</v>
      </c>
      <c r="AX13" s="16">
        <f t="shared" si="51"/>
        <v>0</v>
      </c>
      <c r="AY13" s="16">
        <f t="shared" si="52"/>
        <v>0</v>
      </c>
      <c r="AZ13" s="25">
        <f t="shared" si="53"/>
        <v>0</v>
      </c>
    </row>
    <row r="14" spans="1:52" ht="57.75" customHeight="1" x14ac:dyDescent="0.2">
      <c r="A14" s="152" t="s">
        <v>215</v>
      </c>
      <c r="B14" s="150" t="s">
        <v>84</v>
      </c>
      <c r="C14" s="150" t="s">
        <v>216</v>
      </c>
      <c r="D14" s="151" t="s">
        <v>217</v>
      </c>
      <c r="E14" s="151" t="s">
        <v>27</v>
      </c>
      <c r="F14" s="151" t="s">
        <v>21</v>
      </c>
      <c r="G14" s="4">
        <v>0.29598821481496801</v>
      </c>
      <c r="H14" s="4">
        <v>514.77567023971994</v>
      </c>
      <c r="I14" s="4">
        <v>0.15530298840325599</v>
      </c>
      <c r="J14" s="4">
        <v>1.4186242021710699E-5</v>
      </c>
      <c r="K14" s="4">
        <v>8.9753909034008802E-2</v>
      </c>
      <c r="L14" s="4">
        <v>8.7899663377381407E-2</v>
      </c>
      <c r="M14" s="4">
        <v>1.0240267015968101</v>
      </c>
      <c r="N14" s="4">
        <v>1.4860594625940001E-3</v>
      </c>
      <c r="O14" s="4">
        <v>24.307334478633599</v>
      </c>
      <c r="P14" s="5">
        <v>0.79571843540749598</v>
      </c>
      <c r="Q14" s="4">
        <v>2.4220051351861001</v>
      </c>
      <c r="R14" s="4">
        <v>267.24937183403301</v>
      </c>
      <c r="S14" s="4">
        <v>5.2102523816050397</v>
      </c>
      <c r="T14" s="4">
        <v>30.418460388558799</v>
      </c>
      <c r="U14" s="4">
        <v>3.3847161664498998E-2</v>
      </c>
      <c r="V14" s="4">
        <v>18.587720943704301</v>
      </c>
      <c r="W14" s="4">
        <v>7.9731773354421698</v>
      </c>
      <c r="X14" s="4">
        <v>7.3040742132975303E-2</v>
      </c>
      <c r="Y14" s="18">
        <v>0</v>
      </c>
      <c r="Z14" s="63" t="s">
        <v>92</v>
      </c>
      <c r="AA14" s="32">
        <v>0</v>
      </c>
      <c r="AB14" s="33" t="s">
        <v>81</v>
      </c>
      <c r="AC14" s="32">
        <v>7</v>
      </c>
      <c r="AD14" s="33" t="s">
        <v>253</v>
      </c>
      <c r="AE14" s="264" t="s">
        <v>21</v>
      </c>
      <c r="AF14" s="265"/>
      <c r="AG14" s="283" t="s">
        <v>21</v>
      </c>
      <c r="AH14" s="243"/>
      <c r="AI14" s="16">
        <f t="shared" si="1"/>
        <v>0</v>
      </c>
      <c r="AJ14" s="16">
        <f t="shared" ref="AJ14" si="54">$Y14*H14*$AA14/($AC14*365)</f>
        <v>0</v>
      </c>
      <c r="AK14" s="16">
        <f t="shared" ref="AK14" si="55">$Y14*I14*$AA14/($AC14*365)</f>
        <v>0</v>
      </c>
      <c r="AL14" s="16">
        <f t="shared" ref="AL14" si="56">$Y14*J14*$AA14/($AC14*365)</f>
        <v>0</v>
      </c>
      <c r="AM14" s="16">
        <f t="shared" ref="AM14" si="57">$Y14*K14*$AA14/($AC14*365)</f>
        <v>0</v>
      </c>
      <c r="AN14" s="16">
        <f t="shared" ref="AN14" si="58">$Y14*L14*$AA14/($AC14*365)</f>
        <v>0</v>
      </c>
      <c r="AO14" s="16">
        <f t="shared" ref="AO14" si="59">$Y14*M14*$AA14/($AC14*365)</f>
        <v>0</v>
      </c>
      <c r="AP14" s="16">
        <f t="shared" ref="AP14" si="60">$Y14*N14*$AA14/($AC14*365)</f>
        <v>0</v>
      </c>
      <c r="AQ14" s="16">
        <f t="shared" ref="AQ14" si="61">$Y14*O14*$AA14/($AC14*365)</f>
        <v>0</v>
      </c>
      <c r="AR14" s="16">
        <f t="shared" ref="AR14" si="62">$Y14*P14*$AA14/($AC14*365)</f>
        <v>0</v>
      </c>
      <c r="AS14" s="16">
        <f t="shared" ref="AS14" si="63">$Y14*Q14*$AA14/($AC14*365)</f>
        <v>0</v>
      </c>
      <c r="AT14" s="16">
        <f t="shared" ref="AT14" si="64">$Y14*R14*$AA14/($AC14*365)</f>
        <v>0</v>
      </c>
      <c r="AU14" s="16">
        <f t="shared" ref="AU14" si="65">$Y14*S14*$AA14/($AC14*365)</f>
        <v>0</v>
      </c>
      <c r="AV14" s="16">
        <f t="shared" ref="AV14" si="66">$Y14*T14*$AA14/($AC14*365)</f>
        <v>0</v>
      </c>
      <c r="AW14" s="16">
        <f t="shared" ref="AW14" si="67">$Y14*U14*$AA14/($AC14*365)</f>
        <v>0</v>
      </c>
      <c r="AX14" s="16">
        <f t="shared" ref="AX14" si="68">$Y14*V14*$AA14/($AC14*365)</f>
        <v>0</v>
      </c>
      <c r="AY14" s="16">
        <f t="shared" ref="AY14" si="69">$Y14*W14*$AA14/($AC14*365)</f>
        <v>0</v>
      </c>
      <c r="AZ14" s="17">
        <f t="shared" ref="AZ14" si="70">$Y14*X14*$AA14/($AC14*365)</f>
        <v>0</v>
      </c>
    </row>
    <row r="15" spans="1:52" ht="57.75" customHeight="1" x14ac:dyDescent="0.2">
      <c r="A15" s="152" t="s">
        <v>218</v>
      </c>
      <c r="B15" s="150" t="s">
        <v>84</v>
      </c>
      <c r="C15" s="150" t="s">
        <v>219</v>
      </c>
      <c r="D15" s="151" t="s">
        <v>220</v>
      </c>
      <c r="E15" s="151" t="s">
        <v>27</v>
      </c>
      <c r="F15" s="151" t="s">
        <v>21</v>
      </c>
      <c r="G15" s="4">
        <v>6.2095637908456597E-2</v>
      </c>
      <c r="H15" s="4">
        <v>132.96744713861699</v>
      </c>
      <c r="I15" s="4">
        <v>3.6759286531689701E-2</v>
      </c>
      <c r="J15" s="4">
        <v>3.1691555681481599E-6</v>
      </c>
      <c r="K15" s="4">
        <v>1.9630534752768901E-2</v>
      </c>
      <c r="L15" s="4">
        <v>1.93068578523839E-2</v>
      </c>
      <c r="M15" s="4">
        <v>0.213040334374521</v>
      </c>
      <c r="N15" s="4">
        <v>3.2202051243294402E-4</v>
      </c>
      <c r="O15" s="4">
        <v>5.4282695728013497</v>
      </c>
      <c r="P15" s="5">
        <v>0.129396332279861</v>
      </c>
      <c r="Q15" s="4">
        <v>0.59495079635617298</v>
      </c>
      <c r="R15" s="4">
        <v>64.4458526851421</v>
      </c>
      <c r="S15" s="4">
        <v>0.70970831880928298</v>
      </c>
      <c r="T15" s="4">
        <v>6.1955140973629996</v>
      </c>
      <c r="U15" s="4">
        <v>7.9673499294758005E-3</v>
      </c>
      <c r="V15" s="4">
        <v>4.1405130762905804</v>
      </c>
      <c r="W15" s="4">
        <v>1.5912185796601499</v>
      </c>
      <c r="X15" s="4">
        <v>1.6748416011596899E-2</v>
      </c>
      <c r="Y15" s="18">
        <v>0</v>
      </c>
      <c r="Z15" s="63" t="s">
        <v>92</v>
      </c>
      <c r="AA15" s="32">
        <v>0</v>
      </c>
      <c r="AB15" s="33" t="s">
        <v>81</v>
      </c>
      <c r="AC15" s="32">
        <v>7</v>
      </c>
      <c r="AD15" s="33" t="s">
        <v>254</v>
      </c>
      <c r="AE15" s="264" t="s">
        <v>21</v>
      </c>
      <c r="AF15" s="265"/>
      <c r="AG15" s="283" t="s">
        <v>21</v>
      </c>
      <c r="AH15" s="243"/>
      <c r="AI15" s="16">
        <f t="shared" si="1"/>
        <v>0</v>
      </c>
      <c r="AJ15" s="16">
        <f t="shared" ref="AJ15" si="71">$Y15*H15*$AA15/($AC15*365)</f>
        <v>0</v>
      </c>
      <c r="AK15" s="16">
        <f t="shared" ref="AK15" si="72">$Y15*I15*$AA15/($AC15*365)</f>
        <v>0</v>
      </c>
      <c r="AL15" s="16">
        <f t="shared" ref="AL15" si="73">$Y15*J15*$AA15/($AC15*365)</f>
        <v>0</v>
      </c>
      <c r="AM15" s="16">
        <f t="shared" ref="AM15" si="74">$Y15*K15*$AA15/($AC15*365)</f>
        <v>0</v>
      </c>
      <c r="AN15" s="16">
        <f t="shared" ref="AN15" si="75">$Y15*L15*$AA15/($AC15*365)</f>
        <v>0</v>
      </c>
      <c r="AO15" s="16">
        <f t="shared" ref="AO15" si="76">$Y15*M15*$AA15/($AC15*365)</f>
        <v>0</v>
      </c>
      <c r="AP15" s="16">
        <f t="shared" ref="AP15" si="77">$Y15*N15*$AA15/($AC15*365)</f>
        <v>0</v>
      </c>
      <c r="AQ15" s="16">
        <f t="shared" ref="AQ15" si="78">$Y15*O15*$AA15/($AC15*365)</f>
        <v>0</v>
      </c>
      <c r="AR15" s="16">
        <f t="shared" ref="AR15" si="79">$Y15*P15*$AA15/($AC15*365)</f>
        <v>0</v>
      </c>
      <c r="AS15" s="16">
        <f t="shared" ref="AS15" si="80">$Y15*Q15*$AA15/($AC15*365)</f>
        <v>0</v>
      </c>
      <c r="AT15" s="16">
        <f t="shared" ref="AT15" si="81">$Y15*R15*$AA15/($AC15*365)</f>
        <v>0</v>
      </c>
      <c r="AU15" s="16">
        <f t="shared" ref="AU15" si="82">$Y15*S15*$AA15/($AC15*365)</f>
        <v>0</v>
      </c>
      <c r="AV15" s="16">
        <f t="shared" ref="AV15" si="83">$Y15*T15*$AA15/($AC15*365)</f>
        <v>0</v>
      </c>
      <c r="AW15" s="16">
        <f t="shared" ref="AW15" si="84">$Y15*U15*$AA15/($AC15*365)</f>
        <v>0</v>
      </c>
      <c r="AX15" s="16">
        <f t="shared" ref="AX15" si="85">$Y15*V15*$AA15/($AC15*365)</f>
        <v>0</v>
      </c>
      <c r="AY15" s="16">
        <f t="shared" ref="AY15" si="86">$Y15*W15*$AA15/($AC15*365)</f>
        <v>0</v>
      </c>
      <c r="AZ15" s="17">
        <f t="shared" ref="AZ15" si="87">$Y15*X15*$AA15/($AC15*365)</f>
        <v>0</v>
      </c>
    </row>
    <row r="16" spans="1:52" ht="57.75" customHeight="1" x14ac:dyDescent="0.2">
      <c r="A16" s="152" t="s">
        <v>221</v>
      </c>
      <c r="B16" s="150" t="s">
        <v>84</v>
      </c>
      <c r="C16" s="150" t="s">
        <v>222</v>
      </c>
      <c r="D16" s="151" t="s">
        <v>223</v>
      </c>
      <c r="E16" s="151" t="s">
        <v>27</v>
      </c>
      <c r="F16" s="151" t="s">
        <v>21</v>
      </c>
      <c r="G16" s="4">
        <v>1.0825930790678799</v>
      </c>
      <c r="H16" s="4">
        <v>2009.0458797158101</v>
      </c>
      <c r="I16" s="4">
        <v>0.63396836661538702</v>
      </c>
      <c r="J16" s="4">
        <v>5.8733887590251902E-5</v>
      </c>
      <c r="K16" s="4">
        <v>0.36328774381923501</v>
      </c>
      <c r="L16" s="4">
        <v>0.35744907741180898</v>
      </c>
      <c r="M16" s="4">
        <v>4.3635240656464598</v>
      </c>
      <c r="N16" s="4">
        <v>6.1085927730451899E-3</v>
      </c>
      <c r="O16" s="4">
        <v>107.293112351887</v>
      </c>
      <c r="P16" s="5">
        <v>1.7272804863418001</v>
      </c>
      <c r="Q16" s="4">
        <v>10.973116498703</v>
      </c>
      <c r="R16" s="4">
        <v>1273.52168390826</v>
      </c>
      <c r="S16" s="4">
        <v>13.102548170945701</v>
      </c>
      <c r="T16" s="4">
        <v>107.755248009572</v>
      </c>
      <c r="U16" s="4">
        <v>0.16475606917518501</v>
      </c>
      <c r="V16" s="4">
        <v>81.488357721117396</v>
      </c>
      <c r="W16" s="4">
        <v>27.368586250288701</v>
      </c>
      <c r="X16" s="4">
        <v>0.29652047825591599</v>
      </c>
      <c r="Y16" s="18">
        <v>0</v>
      </c>
      <c r="Z16" s="63" t="s">
        <v>92</v>
      </c>
      <c r="AA16" s="32">
        <v>0</v>
      </c>
      <c r="AB16" s="33" t="s">
        <v>81</v>
      </c>
      <c r="AC16" s="32">
        <v>7</v>
      </c>
      <c r="AD16" s="33" t="s">
        <v>252</v>
      </c>
      <c r="AE16" s="264" t="s">
        <v>21</v>
      </c>
      <c r="AF16" s="265"/>
      <c r="AG16" s="283" t="s">
        <v>21</v>
      </c>
      <c r="AH16" s="243"/>
      <c r="AI16" s="16">
        <f t="shared" si="1"/>
        <v>0</v>
      </c>
      <c r="AJ16" s="16">
        <f t="shared" ref="AJ16" si="88">$Y16*H16*$AA16/($AC16*365)</f>
        <v>0</v>
      </c>
      <c r="AK16" s="16">
        <f t="shared" ref="AK16" si="89">$Y16*I16*$AA16/($AC16*365)</f>
        <v>0</v>
      </c>
      <c r="AL16" s="16">
        <f t="shared" ref="AL16" si="90">$Y16*J16*$AA16/($AC16*365)</f>
        <v>0</v>
      </c>
      <c r="AM16" s="16">
        <f t="shared" ref="AM16" si="91">$Y16*K16*$AA16/($AC16*365)</f>
        <v>0</v>
      </c>
      <c r="AN16" s="16">
        <f t="shared" ref="AN16" si="92">$Y16*L16*$AA16/($AC16*365)</f>
        <v>0</v>
      </c>
      <c r="AO16" s="16">
        <f t="shared" ref="AO16" si="93">$Y16*M16*$AA16/($AC16*365)</f>
        <v>0</v>
      </c>
      <c r="AP16" s="16">
        <f t="shared" ref="AP16" si="94">$Y16*N16*$AA16/($AC16*365)</f>
        <v>0</v>
      </c>
      <c r="AQ16" s="16">
        <f t="shared" ref="AQ16" si="95">$Y16*O16*$AA16/($AC16*365)</f>
        <v>0</v>
      </c>
      <c r="AR16" s="16">
        <f t="shared" ref="AR16" si="96">$Y16*P16*$AA16/($AC16*365)</f>
        <v>0</v>
      </c>
      <c r="AS16" s="16">
        <f t="shared" ref="AS16" si="97">$Y16*Q16*$AA16/($AC16*365)</f>
        <v>0</v>
      </c>
      <c r="AT16" s="16">
        <f t="shared" ref="AT16" si="98">$Y16*R16*$AA16/($AC16*365)</f>
        <v>0</v>
      </c>
      <c r="AU16" s="16">
        <f t="shared" ref="AU16" si="99">$Y16*S16*$AA16/($AC16*365)</f>
        <v>0</v>
      </c>
      <c r="AV16" s="16">
        <f t="shared" ref="AV16" si="100">$Y16*T16*$AA16/($AC16*365)</f>
        <v>0</v>
      </c>
      <c r="AW16" s="16">
        <f t="shared" ref="AW16" si="101">$Y16*U16*$AA16/($AC16*365)</f>
        <v>0</v>
      </c>
      <c r="AX16" s="16">
        <f t="shared" ref="AX16" si="102">$Y16*V16*$AA16/($AC16*365)</f>
        <v>0</v>
      </c>
      <c r="AY16" s="16">
        <f t="shared" ref="AY16" si="103">$Y16*W16*$AA16/($AC16*365)</f>
        <v>0</v>
      </c>
      <c r="AZ16" s="17">
        <f t="shared" ref="AZ16" si="104">$Y16*X16*$AA16/($AC16*365)</f>
        <v>0</v>
      </c>
    </row>
    <row r="17" spans="1:52" ht="57.75" customHeight="1" x14ac:dyDescent="0.2">
      <c r="A17" s="152" t="s">
        <v>224</v>
      </c>
      <c r="B17" s="150" t="s">
        <v>84</v>
      </c>
      <c r="C17" s="150" t="s">
        <v>225</v>
      </c>
      <c r="D17" s="151" t="s">
        <v>226</v>
      </c>
      <c r="E17" s="151" t="s">
        <v>27</v>
      </c>
      <c r="F17" s="151" t="s">
        <v>21</v>
      </c>
      <c r="G17" s="4">
        <v>0.47735373042801399</v>
      </c>
      <c r="H17" s="4">
        <v>197.010151806202</v>
      </c>
      <c r="I17" s="4">
        <v>0.14222788068704501</v>
      </c>
      <c r="J17" s="4">
        <v>2.0799209287866099E-5</v>
      </c>
      <c r="K17" s="4">
        <v>8.7531536415840897E-2</v>
      </c>
      <c r="L17" s="4">
        <v>8.5308258610437102E-2</v>
      </c>
      <c r="M17" s="4">
        <v>0.29080672499721</v>
      </c>
      <c r="N17" s="4">
        <v>5.6419735964701196E-3</v>
      </c>
      <c r="O17" s="4">
        <v>5.1452363101106604</v>
      </c>
      <c r="P17" s="5">
        <v>0.35323481261479101</v>
      </c>
      <c r="Q17" s="4">
        <v>4.0476150591437197</v>
      </c>
      <c r="R17" s="4">
        <v>74.7956411850965</v>
      </c>
      <c r="S17" s="4">
        <v>2.8619917338956</v>
      </c>
      <c r="T17" s="4">
        <v>39.061511574743399</v>
      </c>
      <c r="U17" s="4">
        <v>2.3871947553564501E-2</v>
      </c>
      <c r="V17" s="4">
        <v>3.9178753251047298</v>
      </c>
      <c r="W17" s="4">
        <v>9.9367183027221397</v>
      </c>
      <c r="X17" s="4">
        <v>8.0470566256229697E-2</v>
      </c>
      <c r="Y17" s="18">
        <v>0</v>
      </c>
      <c r="Z17" s="63" t="s">
        <v>92</v>
      </c>
      <c r="AA17" s="32">
        <v>0</v>
      </c>
      <c r="AB17" s="33" t="s">
        <v>81</v>
      </c>
      <c r="AC17" s="32">
        <v>4</v>
      </c>
      <c r="AD17" s="33" t="s">
        <v>251</v>
      </c>
      <c r="AE17" s="264" t="s">
        <v>21</v>
      </c>
      <c r="AF17" s="265"/>
      <c r="AG17" s="283" t="s">
        <v>21</v>
      </c>
      <c r="AH17" s="243"/>
      <c r="AI17" s="16">
        <f t="shared" si="1"/>
        <v>0</v>
      </c>
      <c r="AJ17" s="16">
        <f t="shared" ref="AJ17" si="105">$Y17*H17*$AA17/($AC17*365)</f>
        <v>0</v>
      </c>
      <c r="AK17" s="16">
        <f t="shared" ref="AK17" si="106">$Y17*I17*$AA17/($AC17*365)</f>
        <v>0</v>
      </c>
      <c r="AL17" s="16">
        <f t="shared" ref="AL17" si="107">$Y17*J17*$AA17/($AC17*365)</f>
        <v>0</v>
      </c>
      <c r="AM17" s="16">
        <f t="shared" ref="AM17" si="108">$Y17*K17*$AA17/($AC17*365)</f>
        <v>0</v>
      </c>
      <c r="AN17" s="16">
        <f t="shared" ref="AN17" si="109">$Y17*L17*$AA17/($AC17*365)</f>
        <v>0</v>
      </c>
      <c r="AO17" s="16">
        <f t="shared" ref="AO17" si="110">$Y17*M17*$AA17/($AC17*365)</f>
        <v>0</v>
      </c>
      <c r="AP17" s="16">
        <f t="shared" ref="AP17" si="111">$Y17*N17*$AA17/($AC17*365)</f>
        <v>0</v>
      </c>
      <c r="AQ17" s="16">
        <f t="shared" ref="AQ17" si="112">$Y17*O17*$AA17/($AC17*365)</f>
        <v>0</v>
      </c>
      <c r="AR17" s="16">
        <f t="shared" ref="AR17" si="113">$Y17*P17*$AA17/($AC17*365)</f>
        <v>0</v>
      </c>
      <c r="AS17" s="16">
        <f t="shared" ref="AS17" si="114">$Y17*Q17*$AA17/($AC17*365)</f>
        <v>0</v>
      </c>
      <c r="AT17" s="16">
        <f t="shared" ref="AT17" si="115">$Y17*R17*$AA17/($AC17*365)</f>
        <v>0</v>
      </c>
      <c r="AU17" s="16">
        <f t="shared" ref="AU17" si="116">$Y17*S17*$AA17/($AC17*365)</f>
        <v>0</v>
      </c>
      <c r="AV17" s="16">
        <f t="shared" ref="AV17" si="117">$Y17*T17*$AA17/($AC17*365)</f>
        <v>0</v>
      </c>
      <c r="AW17" s="16">
        <f t="shared" ref="AW17" si="118">$Y17*U17*$AA17/($AC17*365)</f>
        <v>0</v>
      </c>
      <c r="AX17" s="16">
        <f t="shared" ref="AX17" si="119">$Y17*V17*$AA17/($AC17*365)</f>
        <v>0</v>
      </c>
      <c r="AY17" s="16">
        <f t="shared" ref="AY17" si="120">$Y17*W17*$AA17/($AC17*365)</f>
        <v>0</v>
      </c>
      <c r="AZ17" s="17">
        <f t="shared" ref="AZ17" si="121">$Y17*X17*$AA17/($AC17*365)</f>
        <v>0</v>
      </c>
    </row>
    <row r="18" spans="1:52" ht="57.75" customHeight="1" x14ac:dyDescent="0.2">
      <c r="A18" s="152" t="s">
        <v>227</v>
      </c>
      <c r="B18" s="150" t="s">
        <v>84</v>
      </c>
      <c r="C18" s="150" t="s">
        <v>228</v>
      </c>
      <c r="D18" s="151" t="s">
        <v>229</v>
      </c>
      <c r="E18" s="151" t="s">
        <v>27</v>
      </c>
      <c r="F18" s="151" t="s">
        <v>21</v>
      </c>
      <c r="G18" s="4">
        <v>1.12138357903996</v>
      </c>
      <c r="H18" s="4">
        <v>420.16102644243301</v>
      </c>
      <c r="I18" s="4">
        <v>0.32286711440766103</v>
      </c>
      <c r="J18" s="4">
        <v>4.70537822024818E-5</v>
      </c>
      <c r="K18" s="4">
        <v>0.19646816732851999</v>
      </c>
      <c r="L18" s="4">
        <v>0.19212125164541299</v>
      </c>
      <c r="M18" s="4">
        <v>0.67436672785678897</v>
      </c>
      <c r="N18" s="4">
        <v>1.4153873157465699E-2</v>
      </c>
      <c r="O18" s="4">
        <v>11.369798328790299</v>
      </c>
      <c r="P18" s="5">
        <v>0.80647134129545095</v>
      </c>
      <c r="Q18" s="4">
        <v>9.0863166231116992</v>
      </c>
      <c r="R18" s="4">
        <v>164.30667674663599</v>
      </c>
      <c r="S18" s="4">
        <v>5.9681898965809896</v>
      </c>
      <c r="T18" s="4">
        <v>88.282270700088105</v>
      </c>
      <c r="U18" s="4">
        <v>5.3467661224043103E-2</v>
      </c>
      <c r="V18" s="4">
        <v>8.6888451308052908</v>
      </c>
      <c r="W18" s="4">
        <v>22.401721864256199</v>
      </c>
      <c r="X18" s="4">
        <v>0.18055667268327499</v>
      </c>
      <c r="Y18" s="18">
        <v>0</v>
      </c>
      <c r="Z18" s="63" t="s">
        <v>92</v>
      </c>
      <c r="AA18" s="32">
        <v>0</v>
      </c>
      <c r="AB18" s="33" t="s">
        <v>81</v>
      </c>
      <c r="AC18" s="32">
        <v>4</v>
      </c>
      <c r="AD18" s="33" t="s">
        <v>250</v>
      </c>
      <c r="AE18" s="264" t="s">
        <v>21</v>
      </c>
      <c r="AF18" s="265"/>
      <c r="AG18" s="283" t="s">
        <v>21</v>
      </c>
      <c r="AH18" s="243"/>
      <c r="AI18" s="16">
        <f t="shared" si="1"/>
        <v>0</v>
      </c>
      <c r="AJ18" s="16">
        <f t="shared" ref="AJ18:AJ20" si="122">$Y18*H18*$AA18/($AC18*365)</f>
        <v>0</v>
      </c>
      <c r="AK18" s="16">
        <f t="shared" ref="AK18:AK20" si="123">$Y18*I18*$AA18/($AC18*365)</f>
        <v>0</v>
      </c>
      <c r="AL18" s="16">
        <f t="shared" ref="AL18:AL20" si="124">$Y18*J18*$AA18/($AC18*365)</f>
        <v>0</v>
      </c>
      <c r="AM18" s="16">
        <f t="shared" ref="AM18:AM20" si="125">$Y18*K18*$AA18/($AC18*365)</f>
        <v>0</v>
      </c>
      <c r="AN18" s="16">
        <f t="shared" ref="AN18:AN20" si="126">$Y18*L18*$AA18/($AC18*365)</f>
        <v>0</v>
      </c>
      <c r="AO18" s="16">
        <f t="shared" ref="AO18:AO20" si="127">$Y18*M18*$AA18/($AC18*365)</f>
        <v>0</v>
      </c>
      <c r="AP18" s="16">
        <f t="shared" ref="AP18:AP20" si="128">$Y18*N18*$AA18/($AC18*365)</f>
        <v>0</v>
      </c>
      <c r="AQ18" s="16">
        <f t="shared" ref="AQ18:AQ20" si="129">$Y18*O18*$AA18/($AC18*365)</f>
        <v>0</v>
      </c>
      <c r="AR18" s="16">
        <f t="shared" ref="AR18:AR20" si="130">$Y18*P18*$AA18/($AC18*365)</f>
        <v>0</v>
      </c>
      <c r="AS18" s="16">
        <f t="shared" ref="AS18:AS20" si="131">$Y18*Q18*$AA18/($AC18*365)</f>
        <v>0</v>
      </c>
      <c r="AT18" s="16">
        <f t="shared" ref="AT18:AT20" si="132">$Y18*R18*$AA18/($AC18*365)</f>
        <v>0</v>
      </c>
      <c r="AU18" s="16">
        <f t="shared" ref="AU18:AU20" si="133">$Y18*S18*$AA18/($AC18*365)</f>
        <v>0</v>
      </c>
      <c r="AV18" s="16">
        <f t="shared" ref="AV18:AV20" si="134">$Y18*T18*$AA18/($AC18*365)</f>
        <v>0</v>
      </c>
      <c r="AW18" s="16">
        <f t="shared" ref="AW18:AW20" si="135">$Y18*U18*$AA18/($AC18*365)</f>
        <v>0</v>
      </c>
      <c r="AX18" s="16">
        <f t="shared" ref="AX18:AX20" si="136">$Y18*V18*$AA18/($AC18*365)</f>
        <v>0</v>
      </c>
      <c r="AY18" s="16">
        <f t="shared" ref="AY18:AY20" si="137">$Y18*W18*$AA18/($AC18*365)</f>
        <v>0</v>
      </c>
      <c r="AZ18" s="17">
        <f t="shared" ref="AZ18:AZ20" si="138">$Y18*X18*$AA18/($AC18*365)</f>
        <v>0</v>
      </c>
    </row>
    <row r="19" spans="1:52" ht="57.75" customHeight="1" x14ac:dyDescent="0.2">
      <c r="A19" s="152" t="s">
        <v>230</v>
      </c>
      <c r="B19" s="150" t="s">
        <v>84</v>
      </c>
      <c r="C19" s="150" t="s">
        <v>231</v>
      </c>
      <c r="D19" s="151" t="s">
        <v>232</v>
      </c>
      <c r="E19" s="151" t="s">
        <v>27</v>
      </c>
      <c r="F19" s="151" t="s">
        <v>21</v>
      </c>
      <c r="G19" s="4">
        <v>4.2742143470499201</v>
      </c>
      <c r="H19" s="4">
        <v>11555.841887364701</v>
      </c>
      <c r="I19" s="4">
        <v>3.60579561684929</v>
      </c>
      <c r="J19" s="4">
        <v>2.1434791574681999E-4</v>
      </c>
      <c r="K19" s="4">
        <v>1.70927389863585</v>
      </c>
      <c r="L19" s="4">
        <v>1.6206268498608001</v>
      </c>
      <c r="M19" s="4">
        <v>27.846819148599899</v>
      </c>
      <c r="N19" s="4">
        <v>2.4025905726348201E-2</v>
      </c>
      <c r="O19" s="4">
        <v>776.11998721758403</v>
      </c>
      <c r="P19" s="5">
        <v>3.4968111055775699</v>
      </c>
      <c r="Q19" s="4">
        <v>32.385810539793802</v>
      </c>
      <c r="R19" s="4">
        <v>5394.5884484770704</v>
      </c>
      <c r="S19" s="4">
        <v>107.30701345768</v>
      </c>
      <c r="T19" s="4">
        <v>378.43378039954803</v>
      </c>
      <c r="U19" s="4">
        <v>0.59752758004137396</v>
      </c>
      <c r="V19" s="4">
        <v>612.02472777149796</v>
      </c>
      <c r="W19" s="4">
        <v>101.81411976870901</v>
      </c>
      <c r="X19" s="4">
        <v>1.45956630986114</v>
      </c>
      <c r="Y19" s="18">
        <v>0</v>
      </c>
      <c r="Z19" s="63" t="s">
        <v>92</v>
      </c>
      <c r="AA19" s="32">
        <v>0</v>
      </c>
      <c r="AB19" s="33" t="s">
        <v>81</v>
      </c>
      <c r="AC19" s="32">
        <v>7</v>
      </c>
      <c r="AD19" s="33" t="s">
        <v>249</v>
      </c>
      <c r="AE19" s="264" t="s">
        <v>21</v>
      </c>
      <c r="AF19" s="265"/>
      <c r="AG19" s="283" t="s">
        <v>21</v>
      </c>
      <c r="AH19" s="243"/>
      <c r="AI19" s="16">
        <f t="shared" si="1"/>
        <v>0</v>
      </c>
      <c r="AJ19" s="16">
        <f t="shared" si="122"/>
        <v>0</v>
      </c>
      <c r="AK19" s="16">
        <f t="shared" si="123"/>
        <v>0</v>
      </c>
      <c r="AL19" s="16">
        <f t="shared" si="124"/>
        <v>0</v>
      </c>
      <c r="AM19" s="16">
        <f t="shared" si="125"/>
        <v>0</v>
      </c>
      <c r="AN19" s="16">
        <f t="shared" si="126"/>
        <v>0</v>
      </c>
      <c r="AO19" s="16">
        <f t="shared" si="127"/>
        <v>0</v>
      </c>
      <c r="AP19" s="16">
        <f t="shared" si="128"/>
        <v>0</v>
      </c>
      <c r="AQ19" s="16">
        <f t="shared" si="129"/>
        <v>0</v>
      </c>
      <c r="AR19" s="16">
        <f t="shared" si="130"/>
        <v>0</v>
      </c>
      <c r="AS19" s="16">
        <f t="shared" si="131"/>
        <v>0</v>
      </c>
      <c r="AT19" s="16">
        <f t="shared" si="132"/>
        <v>0</v>
      </c>
      <c r="AU19" s="16">
        <f t="shared" si="133"/>
        <v>0</v>
      </c>
      <c r="AV19" s="16">
        <f t="shared" si="134"/>
        <v>0</v>
      </c>
      <c r="AW19" s="16">
        <f t="shared" si="135"/>
        <v>0</v>
      </c>
      <c r="AX19" s="16">
        <f t="shared" si="136"/>
        <v>0</v>
      </c>
      <c r="AY19" s="16">
        <f t="shared" si="137"/>
        <v>0</v>
      </c>
      <c r="AZ19" s="17">
        <f t="shared" si="138"/>
        <v>0</v>
      </c>
    </row>
    <row r="20" spans="1:52" ht="57.75" customHeight="1" x14ac:dyDescent="0.2">
      <c r="A20" s="152" t="s">
        <v>234</v>
      </c>
      <c r="B20" s="150" t="s">
        <v>84</v>
      </c>
      <c r="C20" s="150" t="s">
        <v>233</v>
      </c>
      <c r="D20" s="151" t="s">
        <v>235</v>
      </c>
      <c r="E20" s="151" t="s">
        <v>27</v>
      </c>
      <c r="F20" s="151" t="s">
        <v>21</v>
      </c>
      <c r="G20" s="4">
        <v>0.13260540722759401</v>
      </c>
      <c r="H20" s="4">
        <v>123.98303751757</v>
      </c>
      <c r="I20" s="4">
        <v>7.3001797287798695E-2</v>
      </c>
      <c r="J20" s="4">
        <v>6.4249334474466701E-6</v>
      </c>
      <c r="K20" s="4">
        <v>4.5468403513018903E-2</v>
      </c>
      <c r="L20" s="4">
        <v>4.4665329357317402E-2</v>
      </c>
      <c r="M20" s="4">
        <v>0.39034738521721102</v>
      </c>
      <c r="N20" s="4">
        <v>6.6127281550235604E-4</v>
      </c>
      <c r="O20" s="4">
        <v>8.3579108069969692</v>
      </c>
      <c r="P20" s="5">
        <v>0.241196647967477</v>
      </c>
      <c r="Q20" s="4">
        <v>1.17443894775126</v>
      </c>
      <c r="R20" s="4">
        <v>94.275968956876397</v>
      </c>
      <c r="S20" s="4">
        <v>2.2507727280801699</v>
      </c>
      <c r="T20" s="4">
        <v>15.346218199619599</v>
      </c>
      <c r="U20" s="4">
        <v>1.42015116220446E-2</v>
      </c>
      <c r="V20" s="4">
        <v>6.3795811365260597</v>
      </c>
      <c r="W20" s="4">
        <v>3.6840644253197898</v>
      </c>
      <c r="X20" s="4">
        <v>3.5376624829396602E-2</v>
      </c>
      <c r="Y20" s="18">
        <v>0</v>
      </c>
      <c r="Z20" s="63" t="s">
        <v>92</v>
      </c>
      <c r="AA20" s="32">
        <v>0</v>
      </c>
      <c r="AB20" s="33" t="s">
        <v>81</v>
      </c>
      <c r="AC20" s="32">
        <v>7</v>
      </c>
      <c r="AD20" s="33" t="s">
        <v>248</v>
      </c>
      <c r="AE20" s="264" t="s">
        <v>21</v>
      </c>
      <c r="AF20" s="265"/>
      <c r="AG20" s="283" t="s">
        <v>21</v>
      </c>
      <c r="AH20" s="243"/>
      <c r="AI20" s="16">
        <f t="shared" si="1"/>
        <v>0</v>
      </c>
      <c r="AJ20" s="16">
        <f t="shared" si="122"/>
        <v>0</v>
      </c>
      <c r="AK20" s="16">
        <f t="shared" si="123"/>
        <v>0</v>
      </c>
      <c r="AL20" s="16">
        <f t="shared" si="124"/>
        <v>0</v>
      </c>
      <c r="AM20" s="16">
        <f t="shared" si="125"/>
        <v>0</v>
      </c>
      <c r="AN20" s="16">
        <f t="shared" si="126"/>
        <v>0</v>
      </c>
      <c r="AO20" s="16">
        <f t="shared" si="127"/>
        <v>0</v>
      </c>
      <c r="AP20" s="16">
        <f t="shared" si="128"/>
        <v>0</v>
      </c>
      <c r="AQ20" s="16">
        <f t="shared" si="129"/>
        <v>0</v>
      </c>
      <c r="AR20" s="16">
        <f t="shared" si="130"/>
        <v>0</v>
      </c>
      <c r="AS20" s="16">
        <f t="shared" si="131"/>
        <v>0</v>
      </c>
      <c r="AT20" s="16">
        <f t="shared" si="132"/>
        <v>0</v>
      </c>
      <c r="AU20" s="16">
        <f t="shared" si="133"/>
        <v>0</v>
      </c>
      <c r="AV20" s="16">
        <f t="shared" si="134"/>
        <v>0</v>
      </c>
      <c r="AW20" s="16">
        <f t="shared" si="135"/>
        <v>0</v>
      </c>
      <c r="AX20" s="16">
        <f t="shared" si="136"/>
        <v>0</v>
      </c>
      <c r="AY20" s="16">
        <f t="shared" si="137"/>
        <v>0</v>
      </c>
      <c r="AZ20" s="17">
        <f t="shared" si="138"/>
        <v>0</v>
      </c>
    </row>
    <row r="21" spans="1:52" ht="57.75" customHeight="1" x14ac:dyDescent="0.2">
      <c r="A21" s="152" t="s">
        <v>236</v>
      </c>
      <c r="B21" s="150" t="s">
        <v>84</v>
      </c>
      <c r="C21" s="150" t="s">
        <v>238</v>
      </c>
      <c r="D21" s="151" t="s">
        <v>237</v>
      </c>
      <c r="E21" s="151" t="s">
        <v>27</v>
      </c>
      <c r="F21" s="151" t="s">
        <v>21</v>
      </c>
      <c r="G21" s="4">
        <v>3.6347712280693903E-2</v>
      </c>
      <c r="H21" s="4">
        <v>42.093277418620403</v>
      </c>
      <c r="I21" s="4">
        <v>2.0715068504036999E-2</v>
      </c>
      <c r="J21" s="4">
        <v>1.7766755423524399E-6</v>
      </c>
      <c r="K21" s="4">
        <v>1.22501285167664E-2</v>
      </c>
      <c r="L21" s="4">
        <v>1.2047209130331599E-2</v>
      </c>
      <c r="M21" s="4">
        <v>9.2121343874978098E-2</v>
      </c>
      <c r="N21" s="4">
        <v>1.80949818889647E-4</v>
      </c>
      <c r="O21" s="4">
        <v>1.9447515827655899</v>
      </c>
      <c r="P21" s="5">
        <v>9.5555943092919204E-2</v>
      </c>
      <c r="Q21" s="4">
        <v>0.36432252729225501</v>
      </c>
      <c r="R21" s="4">
        <v>22.405651624303601</v>
      </c>
      <c r="S21" s="4">
        <v>0.58944376834726198</v>
      </c>
      <c r="T21" s="4">
        <v>4.3186389615459104</v>
      </c>
      <c r="U21" s="4">
        <v>3.57087384094923E-3</v>
      </c>
      <c r="V21" s="4">
        <v>1.4875746602194899</v>
      </c>
      <c r="W21" s="4">
        <v>1.0455167069329401</v>
      </c>
      <c r="X21" s="4">
        <v>1.02598627924592E-2</v>
      </c>
      <c r="Y21" s="18">
        <v>0</v>
      </c>
      <c r="Z21" s="63" t="s">
        <v>92</v>
      </c>
      <c r="AA21" s="32">
        <v>0</v>
      </c>
      <c r="AB21" s="33" t="s">
        <v>81</v>
      </c>
      <c r="AC21" s="32">
        <v>7</v>
      </c>
      <c r="AD21" s="33" t="s">
        <v>248</v>
      </c>
      <c r="AE21" s="264" t="s">
        <v>21</v>
      </c>
      <c r="AF21" s="265"/>
      <c r="AG21" s="283" t="s">
        <v>21</v>
      </c>
      <c r="AH21" s="243"/>
      <c r="AI21" s="16">
        <f t="shared" si="1"/>
        <v>0</v>
      </c>
      <c r="AJ21" s="16">
        <f t="shared" ref="AJ21" si="139">$Y21*H21*$AA21/($AC21*365)</f>
        <v>0</v>
      </c>
      <c r="AK21" s="16">
        <f t="shared" ref="AK21" si="140">$Y21*I21*$AA21/($AC21*365)</f>
        <v>0</v>
      </c>
      <c r="AL21" s="16">
        <f t="shared" ref="AL21" si="141">$Y21*J21*$AA21/($AC21*365)</f>
        <v>0</v>
      </c>
      <c r="AM21" s="16">
        <f t="shared" ref="AM21" si="142">$Y21*K21*$AA21/($AC21*365)</f>
        <v>0</v>
      </c>
      <c r="AN21" s="16">
        <f t="shared" ref="AN21" si="143">$Y21*L21*$AA21/($AC21*365)</f>
        <v>0</v>
      </c>
      <c r="AO21" s="16">
        <f t="shared" ref="AO21" si="144">$Y21*M21*$AA21/($AC21*365)</f>
        <v>0</v>
      </c>
      <c r="AP21" s="16">
        <f t="shared" ref="AP21" si="145">$Y21*N21*$AA21/($AC21*365)</f>
        <v>0</v>
      </c>
      <c r="AQ21" s="16">
        <f t="shared" ref="AQ21" si="146">$Y21*O21*$AA21/($AC21*365)</f>
        <v>0</v>
      </c>
      <c r="AR21" s="16">
        <f t="shared" ref="AR21" si="147">$Y21*P21*$AA21/($AC21*365)</f>
        <v>0</v>
      </c>
      <c r="AS21" s="16">
        <f t="shared" ref="AS21" si="148">$Y21*Q21*$AA21/($AC21*365)</f>
        <v>0</v>
      </c>
      <c r="AT21" s="16">
        <f t="shared" ref="AT21" si="149">$Y21*R21*$AA21/($AC21*365)</f>
        <v>0</v>
      </c>
      <c r="AU21" s="16">
        <f t="shared" ref="AU21" si="150">$Y21*S21*$AA21/($AC21*365)</f>
        <v>0</v>
      </c>
      <c r="AV21" s="16">
        <f t="shared" ref="AV21" si="151">$Y21*T21*$AA21/($AC21*365)</f>
        <v>0</v>
      </c>
      <c r="AW21" s="16">
        <f t="shared" ref="AW21" si="152">$Y21*U21*$AA21/($AC21*365)</f>
        <v>0</v>
      </c>
      <c r="AX21" s="16">
        <f t="shared" ref="AX21" si="153">$Y21*V21*$AA21/($AC21*365)</f>
        <v>0</v>
      </c>
      <c r="AY21" s="16">
        <f t="shared" ref="AY21" si="154">$Y21*W21*$AA21/($AC21*365)</f>
        <v>0</v>
      </c>
      <c r="AZ21" s="17">
        <f t="shared" ref="AZ21" si="155">$Y21*X21*$AA21/($AC21*365)</f>
        <v>0</v>
      </c>
    </row>
    <row r="22" spans="1:52" ht="57.75" customHeight="1" x14ac:dyDescent="0.2">
      <c r="A22" s="152" t="s">
        <v>239</v>
      </c>
      <c r="B22" s="150" t="s">
        <v>23</v>
      </c>
      <c r="C22" s="150" t="s">
        <v>245</v>
      </c>
      <c r="D22" s="151" t="s">
        <v>243</v>
      </c>
      <c r="E22" s="151" t="s">
        <v>27</v>
      </c>
      <c r="F22" s="151" t="s">
        <v>21</v>
      </c>
      <c r="G22" s="4">
        <v>2.2565326590062901E-2</v>
      </c>
      <c r="H22" s="4">
        <v>7.7904035516057997</v>
      </c>
      <c r="I22" s="4">
        <v>8.0417909723000496E-3</v>
      </c>
      <c r="J22" s="4">
        <v>9.3399167088969697E-7</v>
      </c>
      <c r="K22" s="4">
        <v>6.5733424614952199E-3</v>
      </c>
      <c r="L22" s="4">
        <v>6.3586203264648696E-3</v>
      </c>
      <c r="M22" s="4">
        <v>2.0792725818438499E-2</v>
      </c>
      <c r="N22" s="4">
        <v>1.11661545592596E-4</v>
      </c>
      <c r="O22" s="4">
        <v>0.39514125403867201</v>
      </c>
      <c r="P22" s="5">
        <v>0.856262900789036</v>
      </c>
      <c r="Q22" s="4">
        <v>0.111886965602463</v>
      </c>
      <c r="R22" s="4">
        <v>2.21669131297435</v>
      </c>
      <c r="S22" s="4">
        <v>0.76709753855023799</v>
      </c>
      <c r="T22" s="4">
        <v>2.1671738526222701</v>
      </c>
      <c r="U22" s="4">
        <v>7.0557545430006497E-4</v>
      </c>
      <c r="V22" s="4">
        <v>0.31692598681822298</v>
      </c>
      <c r="W22" s="4">
        <v>0.61330399774826905</v>
      </c>
      <c r="X22" s="4">
        <v>4.2546289820235301E-3</v>
      </c>
      <c r="Y22" s="18">
        <v>0</v>
      </c>
      <c r="Z22" s="63" t="s">
        <v>256</v>
      </c>
      <c r="AA22" s="32">
        <v>0</v>
      </c>
      <c r="AB22" s="33" t="s">
        <v>81</v>
      </c>
      <c r="AC22" s="32">
        <v>25</v>
      </c>
      <c r="AD22" s="33" t="s">
        <v>255</v>
      </c>
      <c r="AE22" s="264" t="s">
        <v>21</v>
      </c>
      <c r="AF22" s="265"/>
      <c r="AG22" s="283" t="s">
        <v>21</v>
      </c>
      <c r="AH22" s="243"/>
      <c r="AI22" s="16">
        <f>$Y22*G22*$AA22/($AC22*365)</f>
        <v>0</v>
      </c>
      <c r="AJ22" s="16">
        <f t="shared" ref="AJ22" si="156">$Y22*H22*$AA22/($AC22*365)</f>
        <v>0</v>
      </c>
      <c r="AK22" s="16">
        <f t="shared" ref="AK22" si="157">$Y22*I22*$AA22/($AC22*365)</f>
        <v>0</v>
      </c>
      <c r="AL22" s="16">
        <f t="shared" ref="AL22" si="158">$Y22*J22*$AA22/($AC22*365)</f>
        <v>0</v>
      </c>
      <c r="AM22" s="16">
        <f t="shared" ref="AM22" si="159">$Y22*K22*$AA22/($AC22*365)</f>
        <v>0</v>
      </c>
      <c r="AN22" s="16">
        <f t="shared" ref="AN22" si="160">$Y22*L22*$AA22/($AC22*365)</f>
        <v>0</v>
      </c>
      <c r="AO22" s="16">
        <f t="shared" ref="AO22" si="161">$Y22*M22*$AA22/($AC22*365)</f>
        <v>0</v>
      </c>
      <c r="AP22" s="16">
        <f t="shared" ref="AP22" si="162">$Y22*N22*$AA22/($AC22*365)</f>
        <v>0</v>
      </c>
      <c r="AQ22" s="16">
        <f t="shared" ref="AQ22" si="163">$Y22*O22*$AA22/($AC22*365)</f>
        <v>0</v>
      </c>
      <c r="AR22" s="16">
        <f t="shared" ref="AR22" si="164">$Y22*P22*$AA22/($AC22*365)</f>
        <v>0</v>
      </c>
      <c r="AS22" s="16">
        <f t="shared" ref="AS22" si="165">$Y22*Q22*$AA22/($AC22*365)</f>
        <v>0</v>
      </c>
      <c r="AT22" s="16">
        <f t="shared" ref="AT22" si="166">$Y22*R22*$AA22/($AC22*365)</f>
        <v>0</v>
      </c>
      <c r="AU22" s="16">
        <f t="shared" ref="AU22" si="167">$Y22*S22*$AA22/($AC22*365)</f>
        <v>0</v>
      </c>
      <c r="AV22" s="16">
        <f t="shared" ref="AV22" si="168">$Y22*T22*$AA22/($AC22*365)</f>
        <v>0</v>
      </c>
      <c r="AW22" s="16">
        <f t="shared" ref="AW22" si="169">$Y22*U22*$AA22/($AC22*365)</f>
        <v>0</v>
      </c>
      <c r="AX22" s="16">
        <f t="shared" ref="AX22" si="170">$Y22*V22*$AA22/($AC22*365)</f>
        <v>0</v>
      </c>
      <c r="AY22" s="16">
        <f t="shared" ref="AY22" si="171">$Y22*W22*$AA22/($AC22*365)</f>
        <v>0</v>
      </c>
      <c r="AZ22" s="17">
        <f t="shared" ref="AZ22" si="172">$Y22*X22*$AA22/($AC22*365)</f>
        <v>0</v>
      </c>
    </row>
    <row r="23" spans="1:52" ht="57.75" customHeight="1" x14ac:dyDescent="0.2">
      <c r="A23" s="152" t="s">
        <v>240</v>
      </c>
      <c r="B23" s="150" t="s">
        <v>84</v>
      </c>
      <c r="C23" s="150" t="s">
        <v>246</v>
      </c>
      <c r="D23" s="151" t="s">
        <v>244</v>
      </c>
      <c r="E23" s="151" t="s">
        <v>27</v>
      </c>
      <c r="F23" s="151" t="s">
        <v>21</v>
      </c>
      <c r="G23" s="4">
        <v>251.511679566711</v>
      </c>
      <c r="H23" s="4">
        <v>322380.56387256802</v>
      </c>
      <c r="I23" s="4">
        <v>107.590337769629</v>
      </c>
      <c r="J23" s="4">
        <v>1.0638698882939401E-2</v>
      </c>
      <c r="K23" s="4">
        <v>72.3232869676592</v>
      </c>
      <c r="L23" s="4">
        <v>70.070659137179405</v>
      </c>
      <c r="M23" s="4">
        <v>1011.4282329571899</v>
      </c>
      <c r="N23" s="4">
        <v>1.23747760630653</v>
      </c>
      <c r="O23" s="4">
        <v>14758.859782384399</v>
      </c>
      <c r="P23" s="5">
        <v>453.41123392832998</v>
      </c>
      <c r="Q23" s="4">
        <v>1964.9426649501299</v>
      </c>
      <c r="R23" s="4">
        <v>177039.343446969</v>
      </c>
      <c r="S23" s="4">
        <v>11223.1330290396</v>
      </c>
      <c r="T23" s="4">
        <v>23247.937853642601</v>
      </c>
      <c r="U23" s="4">
        <v>25.339316674937098</v>
      </c>
      <c r="V23" s="4">
        <v>11125.483486981801</v>
      </c>
      <c r="W23" s="4">
        <v>6039.2783345072403</v>
      </c>
      <c r="X23" s="4">
        <v>58.405200582028797</v>
      </c>
      <c r="Y23" s="18">
        <v>0</v>
      </c>
      <c r="Z23" s="63" t="s">
        <v>256</v>
      </c>
      <c r="AA23" s="32">
        <v>0</v>
      </c>
      <c r="AB23" s="33" t="s">
        <v>81</v>
      </c>
      <c r="AC23" s="32">
        <v>20</v>
      </c>
      <c r="AD23" s="33" t="s">
        <v>257</v>
      </c>
      <c r="AE23" s="264" t="s">
        <v>21</v>
      </c>
      <c r="AF23" s="265"/>
      <c r="AG23" s="283" t="s">
        <v>21</v>
      </c>
      <c r="AH23" s="243"/>
      <c r="AI23" s="16">
        <f>$Y23/2500*G23*$AA23/($AC23*365)</f>
        <v>0</v>
      </c>
      <c r="AJ23" s="16">
        <f t="shared" ref="AJ23:AL23" si="173">$Y23/2500*H23*$AA23/($AC23*365)</f>
        <v>0</v>
      </c>
      <c r="AK23" s="16">
        <f t="shared" si="173"/>
        <v>0</v>
      </c>
      <c r="AL23" s="16">
        <f t="shared" si="173"/>
        <v>0</v>
      </c>
      <c r="AM23" s="16">
        <f t="shared" ref="AM23" si="174">$Y23/2500*K23*$AA23/($AC23*365)</f>
        <v>0</v>
      </c>
      <c r="AN23" s="16">
        <f t="shared" ref="AN23" si="175">$Y23/2500*L23*$AA23/($AC23*365)</f>
        <v>0</v>
      </c>
      <c r="AO23" s="16">
        <f t="shared" ref="AO23" si="176">$Y23/2500*M23*$AA23/($AC23*365)</f>
        <v>0</v>
      </c>
      <c r="AP23" s="16">
        <f t="shared" ref="AP23" si="177">$Y23/2500*N23*$AA23/($AC23*365)</f>
        <v>0</v>
      </c>
      <c r="AQ23" s="16">
        <f t="shared" ref="AQ23" si="178">$Y23/2500*O23*$AA23/($AC23*365)</f>
        <v>0</v>
      </c>
      <c r="AR23" s="16">
        <f t="shared" ref="AR23" si="179">$Y23/2500*P23*$AA23/($AC23*365)</f>
        <v>0</v>
      </c>
      <c r="AS23" s="16">
        <f t="shared" ref="AS23" si="180">$Y23/2500*Q23*$AA23/($AC23*365)</f>
        <v>0</v>
      </c>
      <c r="AT23" s="16">
        <f t="shared" ref="AT23" si="181">$Y23/2500*R23*$AA23/($AC23*365)</f>
        <v>0</v>
      </c>
      <c r="AU23" s="16">
        <f t="shared" ref="AU23" si="182">$Y23/2500*S23*$AA23/($AC23*365)</f>
        <v>0</v>
      </c>
      <c r="AV23" s="16">
        <f t="shared" ref="AV23" si="183">$Y23/2500*T23*$AA23/($AC23*365)</f>
        <v>0</v>
      </c>
      <c r="AW23" s="16">
        <f t="shared" ref="AW23" si="184">$Y23/2500*U23*$AA23/($AC23*365)</f>
        <v>0</v>
      </c>
      <c r="AX23" s="16">
        <f t="shared" ref="AX23" si="185">$Y23/2500*V23*$AA23/($AC23*365)</f>
        <v>0</v>
      </c>
      <c r="AY23" s="16">
        <f t="shared" ref="AY23" si="186">$Y23/2500*W23*$AA23/($AC23*365)</f>
        <v>0</v>
      </c>
      <c r="AZ23" s="25">
        <f t="shared" ref="AZ23" si="187">$Y23/2500*X23*$AA23/($AC23*365)</f>
        <v>0</v>
      </c>
    </row>
    <row r="24" spans="1:52" ht="57.75" customHeight="1" x14ac:dyDescent="0.2">
      <c r="A24" s="152" t="s">
        <v>241</v>
      </c>
      <c r="B24" s="150" t="s">
        <v>23</v>
      </c>
      <c r="C24" s="150" t="s">
        <v>247</v>
      </c>
      <c r="D24" s="151" t="s">
        <v>242</v>
      </c>
      <c r="E24" s="151" t="s">
        <v>178</v>
      </c>
      <c r="F24" s="151" t="s">
        <v>21</v>
      </c>
      <c r="G24" s="4">
        <v>3.4521593636904199E-2</v>
      </c>
      <c r="H24" s="4">
        <v>60.534703527404297</v>
      </c>
      <c r="I24" s="4">
        <v>1.26691244114173E-2</v>
      </c>
      <c r="J24" s="4">
        <v>6.89862414231172E-7</v>
      </c>
      <c r="K24" s="4">
        <v>7.1781767890285904E-3</v>
      </c>
      <c r="L24" s="4">
        <v>6.76180863428987E-3</v>
      </c>
      <c r="M24" s="4">
        <v>0.132734728830635</v>
      </c>
      <c r="N24" s="4">
        <v>1.4634480496810901E-4</v>
      </c>
      <c r="O24" s="4">
        <v>0.93551251426923698</v>
      </c>
      <c r="P24" s="5">
        <v>2.3363753019166201E-2</v>
      </c>
      <c r="Q24" s="4">
        <v>0.10178708876953201</v>
      </c>
      <c r="R24" s="4">
        <v>10.5420628904466</v>
      </c>
      <c r="S24" s="4">
        <v>3.2761334999172398</v>
      </c>
      <c r="T24" s="4">
        <v>2.4452916601823498</v>
      </c>
      <c r="U24" s="4">
        <v>1.71940686899063E-3</v>
      </c>
      <c r="V24" s="4">
        <v>0.71345524159510898</v>
      </c>
      <c r="W24" s="4">
        <v>0.57453967215185398</v>
      </c>
      <c r="X24" s="4">
        <v>6.2798453297067697E-3</v>
      </c>
      <c r="Y24" s="18">
        <v>0</v>
      </c>
      <c r="Z24" s="63" t="s">
        <v>256</v>
      </c>
      <c r="AA24" s="32">
        <v>0</v>
      </c>
      <c r="AB24" s="33" t="s">
        <v>81</v>
      </c>
      <c r="AC24" s="32">
        <v>20</v>
      </c>
      <c r="AD24" s="33" t="s">
        <v>318</v>
      </c>
      <c r="AE24" s="264" t="s">
        <v>21</v>
      </c>
      <c r="AF24" s="265"/>
      <c r="AG24" s="283" t="s">
        <v>21</v>
      </c>
      <c r="AH24" s="243"/>
      <c r="AI24" s="16">
        <f>$Y24*G24*$AA24/($AC24*365)</f>
        <v>0</v>
      </c>
      <c r="AJ24" s="16">
        <f t="shared" ref="AJ24:AL24" si="188">$Y24*H24*$AA24/($AC24*365)</f>
        <v>0</v>
      </c>
      <c r="AK24" s="16">
        <f t="shared" si="188"/>
        <v>0</v>
      </c>
      <c r="AL24" s="16">
        <f t="shared" si="188"/>
        <v>0</v>
      </c>
      <c r="AM24" s="16">
        <f t="shared" ref="AM24" si="189">$Y24*K24*$AA24/($AC24*365)</f>
        <v>0</v>
      </c>
      <c r="AN24" s="16">
        <f t="shared" ref="AN24" si="190">$Y24*L24*$AA24/($AC24*365)</f>
        <v>0</v>
      </c>
      <c r="AO24" s="16">
        <f t="shared" ref="AO24" si="191">$Y24*M24*$AA24/($AC24*365)</f>
        <v>0</v>
      </c>
      <c r="AP24" s="16">
        <f t="shared" ref="AP24" si="192">$Y24*N24*$AA24/($AC24*365)</f>
        <v>0</v>
      </c>
      <c r="AQ24" s="16">
        <f t="shared" ref="AQ24" si="193">$Y24*O24*$AA24/($AC24*365)</f>
        <v>0</v>
      </c>
      <c r="AR24" s="16">
        <f t="shared" ref="AR24" si="194">$Y24*P24*$AA24/($AC24*365)</f>
        <v>0</v>
      </c>
      <c r="AS24" s="16">
        <f t="shared" ref="AS24" si="195">$Y24*Q24*$AA24/($AC24*365)</f>
        <v>0</v>
      </c>
      <c r="AT24" s="16">
        <f t="shared" ref="AT24" si="196">$Y24*R24*$AA24/($AC24*365)</f>
        <v>0</v>
      </c>
      <c r="AU24" s="16">
        <f t="shared" ref="AU24" si="197">$Y24*S24*$AA24/($AC24*365)</f>
        <v>0</v>
      </c>
      <c r="AV24" s="16">
        <f t="shared" ref="AV24" si="198">$Y24*T24*$AA24/($AC24*365)</f>
        <v>0</v>
      </c>
      <c r="AW24" s="16">
        <f t="shared" ref="AW24" si="199">$Y24*U24*$AA24/($AC24*365)</f>
        <v>0</v>
      </c>
      <c r="AX24" s="16">
        <f t="shared" ref="AX24" si="200">$Y24*V24*$AA24/($AC24*365)</f>
        <v>0</v>
      </c>
      <c r="AY24" s="16">
        <f t="shared" ref="AY24" si="201">$Y24*W24*$AA24/($AC24*365)</f>
        <v>0</v>
      </c>
      <c r="AZ24" s="25">
        <f t="shared" ref="AZ24" si="202">$Y24*X24*$AA24/($AC24*365)</f>
        <v>0</v>
      </c>
    </row>
    <row r="25" spans="1:52" ht="57.75" customHeight="1" x14ac:dyDescent="0.2">
      <c r="A25" s="61" t="s">
        <v>87</v>
      </c>
      <c r="B25" s="58" t="s">
        <v>23</v>
      </c>
      <c r="C25" s="58" t="s">
        <v>258</v>
      </c>
      <c r="D25" s="62" t="s">
        <v>259</v>
      </c>
      <c r="E25" s="62" t="s">
        <v>27</v>
      </c>
      <c r="F25" s="62" t="s">
        <v>21</v>
      </c>
      <c r="G25" s="4">
        <v>1.33056798614104E-2</v>
      </c>
      <c r="H25" s="4">
        <v>2.4141893756843902</v>
      </c>
      <c r="I25" s="4">
        <v>4.1855384827384299E-3</v>
      </c>
      <c r="J25" s="4">
        <v>9.5568278462840806E-7</v>
      </c>
      <c r="K25" s="4">
        <v>2.8801082671724701E-3</v>
      </c>
      <c r="L25" s="4">
        <v>2.8329429464076599E-3</v>
      </c>
      <c r="M25" s="4">
        <v>1.8597581915240501E-3</v>
      </c>
      <c r="N25" s="4">
        <v>5.2007798794906595E-4</v>
      </c>
      <c r="O25" s="4">
        <v>4.5525068985835901E-2</v>
      </c>
      <c r="P25" s="5">
        <v>0.32450107249855098</v>
      </c>
      <c r="Q25" s="4">
        <v>0.10839427802384401</v>
      </c>
      <c r="R25" s="4">
        <v>1.28860460191318</v>
      </c>
      <c r="S25" s="4">
        <v>4.3099718848309598E-2</v>
      </c>
      <c r="T25" s="4">
        <v>1.0364068949769301</v>
      </c>
      <c r="U25" s="4">
        <v>4.2749019648941999E-4</v>
      </c>
      <c r="V25" s="4">
        <v>3.5768010761436798E-2</v>
      </c>
      <c r="W25" s="4">
        <v>0.26630124064101601</v>
      </c>
      <c r="X25" s="4">
        <v>2.0319634504528598E-3</v>
      </c>
      <c r="Y25" s="15">
        <v>0</v>
      </c>
      <c r="Z25" s="33" t="s">
        <v>93</v>
      </c>
      <c r="AA25" s="32">
        <v>6.2370000000000002E-2</v>
      </c>
      <c r="AB25" s="33" t="s">
        <v>95</v>
      </c>
      <c r="AC25" s="32">
        <v>80</v>
      </c>
      <c r="AD25" s="33" t="s">
        <v>99</v>
      </c>
      <c r="AE25" s="264" t="s">
        <v>21</v>
      </c>
      <c r="AF25" s="265"/>
      <c r="AG25" s="283" t="s">
        <v>21</v>
      </c>
      <c r="AH25" s="243"/>
      <c r="AI25" s="16">
        <f>$Y25*$AA25*$AC25/1000*G25</f>
        <v>0</v>
      </c>
      <c r="AJ25" s="16">
        <f t="shared" ref="AJ25:AZ26" si="203">$Y25*$AA25*$AC25/1000*H25</f>
        <v>0</v>
      </c>
      <c r="AK25" s="16">
        <f t="shared" si="203"/>
        <v>0</v>
      </c>
      <c r="AL25" s="16">
        <f t="shared" si="203"/>
        <v>0</v>
      </c>
      <c r="AM25" s="16">
        <f t="shared" si="203"/>
        <v>0</v>
      </c>
      <c r="AN25" s="16">
        <f t="shared" si="203"/>
        <v>0</v>
      </c>
      <c r="AO25" s="16">
        <f t="shared" si="203"/>
        <v>0</v>
      </c>
      <c r="AP25" s="16">
        <f t="shared" si="203"/>
        <v>0</v>
      </c>
      <c r="AQ25" s="16">
        <f t="shared" si="203"/>
        <v>0</v>
      </c>
      <c r="AR25" s="16">
        <f t="shared" si="203"/>
        <v>0</v>
      </c>
      <c r="AS25" s="16">
        <f t="shared" si="203"/>
        <v>0</v>
      </c>
      <c r="AT25" s="16">
        <f t="shared" si="203"/>
        <v>0</v>
      </c>
      <c r="AU25" s="16">
        <f t="shared" si="203"/>
        <v>0</v>
      </c>
      <c r="AV25" s="16">
        <f t="shared" si="203"/>
        <v>0</v>
      </c>
      <c r="AW25" s="16">
        <f t="shared" si="203"/>
        <v>0</v>
      </c>
      <c r="AX25" s="16">
        <f t="shared" si="203"/>
        <v>0</v>
      </c>
      <c r="AY25" s="16">
        <f t="shared" si="203"/>
        <v>0</v>
      </c>
      <c r="AZ25" s="23">
        <f t="shared" si="203"/>
        <v>0</v>
      </c>
    </row>
    <row r="26" spans="1:52" ht="57.75" customHeight="1" x14ac:dyDescent="0.2">
      <c r="A26" s="39" t="s">
        <v>88</v>
      </c>
      <c r="B26" s="43" t="s">
        <v>23</v>
      </c>
      <c r="C26" s="43" t="s">
        <v>261</v>
      </c>
      <c r="D26" s="41" t="s">
        <v>260</v>
      </c>
      <c r="E26" s="41" t="s">
        <v>178</v>
      </c>
      <c r="F26" s="41" t="s">
        <v>89</v>
      </c>
      <c r="G26" s="4">
        <v>4.48035172668452E-2</v>
      </c>
      <c r="H26" s="4">
        <v>4.0768530594619499</v>
      </c>
      <c r="I26" s="4">
        <v>5.6728172011312498E-3</v>
      </c>
      <c r="J26" s="4">
        <v>8.6507723225016195E-7</v>
      </c>
      <c r="K26" s="4">
        <v>4.0351436109386501E-3</v>
      </c>
      <c r="L26" s="4">
        <v>3.9636005965980698E-3</v>
      </c>
      <c r="M26" s="4">
        <v>4.5427853665855203E-3</v>
      </c>
      <c r="N26" s="4">
        <v>1.3702725575227801E-4</v>
      </c>
      <c r="O26" s="4">
        <v>7.0704769209714399E-2</v>
      </c>
      <c r="P26" s="5">
        <v>0.95124773545507102</v>
      </c>
      <c r="Q26" s="4">
        <v>0.368549044945294</v>
      </c>
      <c r="R26" s="4">
        <v>1.7040454691961799</v>
      </c>
      <c r="S26" s="4">
        <v>8.2351566094766807E-2</v>
      </c>
      <c r="T26" s="4">
        <v>1.3792145640375899</v>
      </c>
      <c r="U26" s="4">
        <v>8.2328510066896697E-4</v>
      </c>
      <c r="V26" s="4">
        <v>5.2631631159004398E-2</v>
      </c>
      <c r="W26" s="4">
        <v>0.44878994976980302</v>
      </c>
      <c r="X26" s="4">
        <v>2.3162580632563401E-3</v>
      </c>
      <c r="Y26" s="15">
        <v>0</v>
      </c>
      <c r="Z26" s="33" t="s">
        <v>93</v>
      </c>
      <c r="AA26" s="32">
        <v>6.2370000000000002E-2</v>
      </c>
      <c r="AB26" s="33" t="s">
        <v>98</v>
      </c>
      <c r="AC26" s="32">
        <v>80</v>
      </c>
      <c r="AD26" s="33" t="s">
        <v>99</v>
      </c>
      <c r="AE26" s="264" t="s">
        <v>21</v>
      </c>
      <c r="AF26" s="265"/>
      <c r="AG26" s="283" t="s">
        <v>21</v>
      </c>
      <c r="AH26" s="243"/>
      <c r="AI26" s="16">
        <f>$Y26*$AA26*$AC26/1000*G26</f>
        <v>0</v>
      </c>
      <c r="AJ26" s="16">
        <f t="shared" si="203"/>
        <v>0</v>
      </c>
      <c r="AK26" s="16">
        <f t="shared" si="203"/>
        <v>0</v>
      </c>
      <c r="AL26" s="16">
        <f t="shared" si="203"/>
        <v>0</v>
      </c>
      <c r="AM26" s="16">
        <f t="shared" si="203"/>
        <v>0</v>
      </c>
      <c r="AN26" s="16">
        <f t="shared" si="203"/>
        <v>0</v>
      </c>
      <c r="AO26" s="16">
        <f t="shared" si="203"/>
        <v>0</v>
      </c>
      <c r="AP26" s="16">
        <f t="shared" si="203"/>
        <v>0</v>
      </c>
      <c r="AQ26" s="16">
        <f t="shared" si="203"/>
        <v>0</v>
      </c>
      <c r="AR26" s="16">
        <f t="shared" si="203"/>
        <v>0</v>
      </c>
      <c r="AS26" s="16">
        <f t="shared" si="203"/>
        <v>0</v>
      </c>
      <c r="AT26" s="16">
        <f t="shared" si="203"/>
        <v>0</v>
      </c>
      <c r="AU26" s="16">
        <f t="shared" si="203"/>
        <v>0</v>
      </c>
      <c r="AV26" s="16">
        <f t="shared" si="203"/>
        <v>0</v>
      </c>
      <c r="AW26" s="16">
        <f t="shared" si="203"/>
        <v>0</v>
      </c>
      <c r="AX26" s="16">
        <f t="shared" si="203"/>
        <v>0</v>
      </c>
      <c r="AY26" s="16">
        <f t="shared" si="203"/>
        <v>0</v>
      </c>
      <c r="AZ26" s="24">
        <f t="shared" si="203"/>
        <v>0</v>
      </c>
    </row>
    <row r="27" spans="1:52" ht="57.75" customHeight="1" x14ac:dyDescent="0.2">
      <c r="A27" s="61" t="s">
        <v>90</v>
      </c>
      <c r="B27" s="60" t="s">
        <v>23</v>
      </c>
      <c r="C27" s="60" t="s">
        <v>262</v>
      </c>
      <c r="D27" s="62" t="s">
        <v>263</v>
      </c>
      <c r="E27" s="62" t="s">
        <v>91</v>
      </c>
      <c r="F27" s="62" t="s">
        <v>21</v>
      </c>
      <c r="G27" s="4">
        <v>1.0057909266135501E-3</v>
      </c>
      <c r="H27" s="4">
        <v>1.0633493951296201E-3</v>
      </c>
      <c r="I27" s="4">
        <v>1.2461321425828501E-6</v>
      </c>
      <c r="J27" s="4">
        <v>1.4310667064437999E-10</v>
      </c>
      <c r="K27" s="4">
        <v>8.0424462247796104E-7</v>
      </c>
      <c r="L27" s="4">
        <v>7.8093537296740702E-7</v>
      </c>
      <c r="M27" s="4">
        <v>3.7120532771152001E-6</v>
      </c>
      <c r="N27" s="4">
        <v>2.2833470327150701E-8</v>
      </c>
      <c r="O27" s="4">
        <v>2.3772675831031599E-5</v>
      </c>
      <c r="P27" s="5">
        <v>6.9275204089029097E-6</v>
      </c>
      <c r="Q27" s="4">
        <v>1.06988064656169E-4</v>
      </c>
      <c r="R27" s="4">
        <v>4.1095351305823498E-4</v>
      </c>
      <c r="S27" s="4">
        <v>2.6246866476618797E-4</v>
      </c>
      <c r="T27" s="4">
        <v>3.2891753166533401E-4</v>
      </c>
      <c r="U27" s="4">
        <v>2.3819216570724401E-7</v>
      </c>
      <c r="V27" s="4">
        <v>1.7230314111430699E-5</v>
      </c>
      <c r="W27" s="4">
        <v>8.6647734638403698E-5</v>
      </c>
      <c r="X27" s="4">
        <v>5.6604291165844496E-7</v>
      </c>
      <c r="Y27" s="18">
        <v>0</v>
      </c>
      <c r="Z27" s="64" t="s">
        <v>94</v>
      </c>
      <c r="AA27" s="34">
        <v>0</v>
      </c>
      <c r="AB27" s="33" t="s">
        <v>81</v>
      </c>
      <c r="AC27" s="264" t="s">
        <v>21</v>
      </c>
      <c r="AD27" s="265"/>
      <c r="AE27" s="264" t="s">
        <v>21</v>
      </c>
      <c r="AF27" s="265"/>
      <c r="AG27" s="283" t="s">
        <v>21</v>
      </c>
      <c r="AH27" s="243"/>
      <c r="AI27" s="16">
        <f>$Y27*$AA27*G27</f>
        <v>0</v>
      </c>
      <c r="AJ27" s="16">
        <f t="shared" ref="AJ27:AZ27" si="204">$Y27*$AA27*H27</f>
        <v>0</v>
      </c>
      <c r="AK27" s="16">
        <f t="shared" si="204"/>
        <v>0</v>
      </c>
      <c r="AL27" s="16">
        <f t="shared" si="204"/>
        <v>0</v>
      </c>
      <c r="AM27" s="16">
        <f t="shared" si="204"/>
        <v>0</v>
      </c>
      <c r="AN27" s="16">
        <f t="shared" si="204"/>
        <v>0</v>
      </c>
      <c r="AO27" s="16">
        <f t="shared" si="204"/>
        <v>0</v>
      </c>
      <c r="AP27" s="16">
        <f t="shared" si="204"/>
        <v>0</v>
      </c>
      <c r="AQ27" s="16">
        <f t="shared" si="204"/>
        <v>0</v>
      </c>
      <c r="AR27" s="16">
        <f t="shared" si="204"/>
        <v>0</v>
      </c>
      <c r="AS27" s="16">
        <f t="shared" si="204"/>
        <v>0</v>
      </c>
      <c r="AT27" s="16">
        <f t="shared" si="204"/>
        <v>0</v>
      </c>
      <c r="AU27" s="16">
        <f t="shared" si="204"/>
        <v>0</v>
      </c>
      <c r="AV27" s="16">
        <f t="shared" si="204"/>
        <v>0</v>
      </c>
      <c r="AW27" s="16">
        <f t="shared" si="204"/>
        <v>0</v>
      </c>
      <c r="AX27" s="16">
        <f t="shared" si="204"/>
        <v>0</v>
      </c>
      <c r="AY27" s="16">
        <f t="shared" si="204"/>
        <v>0</v>
      </c>
      <c r="AZ27" s="17">
        <f t="shared" si="204"/>
        <v>0</v>
      </c>
    </row>
    <row r="28" spans="1:52" ht="57.75" customHeight="1" x14ac:dyDescent="0.2">
      <c r="A28" s="38" t="s">
        <v>24</v>
      </c>
      <c r="B28" s="284" t="s">
        <v>21</v>
      </c>
      <c r="C28" s="285"/>
      <c r="D28" s="286" t="s">
        <v>21</v>
      </c>
      <c r="E28" s="285"/>
      <c r="F28" s="285"/>
      <c r="G28" s="12"/>
      <c r="H28" s="12"/>
      <c r="I28" s="12"/>
      <c r="J28" s="12"/>
      <c r="K28" s="12"/>
      <c r="L28" s="12"/>
      <c r="M28" s="12"/>
      <c r="N28" s="12"/>
      <c r="O28" s="12"/>
      <c r="P28" s="12"/>
      <c r="Q28" s="12"/>
      <c r="R28" s="10"/>
      <c r="S28" s="10"/>
      <c r="T28" s="10"/>
      <c r="U28" s="10"/>
      <c r="V28" s="10"/>
      <c r="W28" s="10"/>
      <c r="X28" s="10"/>
      <c r="Y28" s="281" t="s">
        <v>21</v>
      </c>
      <c r="Z28" s="285"/>
      <c r="AA28" s="285"/>
      <c r="AB28" s="285"/>
      <c r="AC28" s="285"/>
      <c r="AD28" s="285"/>
      <c r="AE28" s="285"/>
      <c r="AF28" s="285"/>
      <c r="AG28" s="285"/>
      <c r="AH28" s="285"/>
      <c r="AI28" s="16">
        <f t="shared" ref="AI28:AZ28" si="205">SUM(AI5:AI27)</f>
        <v>0</v>
      </c>
      <c r="AJ28" s="16">
        <f t="shared" si="205"/>
        <v>0</v>
      </c>
      <c r="AK28" s="16">
        <f t="shared" si="205"/>
        <v>0</v>
      </c>
      <c r="AL28" s="16">
        <f t="shared" si="205"/>
        <v>0</v>
      </c>
      <c r="AM28" s="16">
        <f t="shared" si="205"/>
        <v>0</v>
      </c>
      <c r="AN28" s="16">
        <f t="shared" si="205"/>
        <v>0</v>
      </c>
      <c r="AO28" s="16">
        <f t="shared" si="205"/>
        <v>0</v>
      </c>
      <c r="AP28" s="16">
        <f t="shared" si="205"/>
        <v>0</v>
      </c>
      <c r="AQ28" s="16">
        <f t="shared" si="205"/>
        <v>0</v>
      </c>
      <c r="AR28" s="16">
        <f t="shared" si="205"/>
        <v>0</v>
      </c>
      <c r="AS28" s="16">
        <f t="shared" si="205"/>
        <v>0</v>
      </c>
      <c r="AT28" s="16">
        <f t="shared" si="205"/>
        <v>0</v>
      </c>
      <c r="AU28" s="16">
        <f t="shared" si="205"/>
        <v>0</v>
      </c>
      <c r="AV28" s="16">
        <f t="shared" si="205"/>
        <v>0</v>
      </c>
      <c r="AW28" s="16">
        <f t="shared" si="205"/>
        <v>0</v>
      </c>
      <c r="AX28" s="16">
        <f t="shared" si="205"/>
        <v>0</v>
      </c>
      <c r="AY28" s="16">
        <f t="shared" si="205"/>
        <v>0</v>
      </c>
      <c r="AZ28" s="17">
        <f t="shared" si="205"/>
        <v>0</v>
      </c>
    </row>
    <row r="29" spans="1:52" ht="14.25" customHeight="1" x14ac:dyDescent="0.2"/>
    <row r="30" spans="1:52" ht="14.25" customHeight="1" x14ac:dyDescent="0.2">
      <c r="C30" s="14"/>
    </row>
    <row r="31" spans="1:52" ht="14.25" customHeight="1" x14ac:dyDescent="0.2"/>
    <row r="32" spans="1:52" ht="14.25" customHeight="1" x14ac:dyDescent="0.2"/>
    <row r="33" spans="3:3" ht="14.25" customHeight="1" x14ac:dyDescent="0.2">
      <c r="C33" s="14"/>
    </row>
    <row r="34" spans="3:3" ht="14.25" customHeight="1" x14ac:dyDescent="0.2">
      <c r="C34" s="14"/>
    </row>
    <row r="35" spans="3:3" ht="14.25" customHeight="1" x14ac:dyDescent="0.2">
      <c r="C35" s="14"/>
    </row>
    <row r="36" spans="3:3" ht="14.25" customHeight="1" x14ac:dyDescent="0.2">
      <c r="C36" s="14"/>
    </row>
    <row r="37" spans="3:3" ht="14.25" customHeight="1" x14ac:dyDescent="0.2">
      <c r="C37" s="14"/>
    </row>
    <row r="38" spans="3:3" ht="14.25" customHeight="1" x14ac:dyDescent="0.2">
      <c r="C38" s="14"/>
    </row>
    <row r="39" spans="3:3" ht="14.25" customHeight="1" x14ac:dyDescent="0.2"/>
    <row r="40" spans="3:3" ht="14.25" customHeight="1" x14ac:dyDescent="0.2"/>
    <row r="41" spans="3:3" ht="14.25" customHeight="1" x14ac:dyDescent="0.2"/>
    <row r="42" spans="3:3" ht="14.25" customHeight="1" x14ac:dyDescent="0.2"/>
    <row r="43" spans="3:3" ht="14.25" customHeight="1" x14ac:dyDescent="0.2"/>
    <row r="44" spans="3:3" ht="14.25" customHeight="1" x14ac:dyDescent="0.2"/>
    <row r="45" spans="3:3" ht="14.25" customHeight="1" x14ac:dyDescent="0.2"/>
    <row r="46" spans="3:3" ht="14.25" customHeight="1" x14ac:dyDescent="0.2"/>
    <row r="47" spans="3:3" ht="14.25" customHeight="1" x14ac:dyDescent="0.2"/>
    <row r="48" spans="3: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sheetData>
  <mergeCells count="63">
    <mergeCell ref="AE17:AF17"/>
    <mergeCell ref="AG17:AH17"/>
    <mergeCell ref="AE18:AF18"/>
    <mergeCell ref="AG18:AH18"/>
    <mergeCell ref="AE24:AF24"/>
    <mergeCell ref="AG24:AH24"/>
    <mergeCell ref="AE22:AF22"/>
    <mergeCell ref="AG22:AH22"/>
    <mergeCell ref="AE23:AF23"/>
    <mergeCell ref="AG23:AH23"/>
    <mergeCell ref="AE19:AF19"/>
    <mergeCell ref="AG19:AH19"/>
    <mergeCell ref="AE20:AF20"/>
    <mergeCell ref="AG20:AH20"/>
    <mergeCell ref="AE21:AF21"/>
    <mergeCell ref="AG21:AH21"/>
    <mergeCell ref="AE14:AF14"/>
    <mergeCell ref="AG14:AH14"/>
    <mergeCell ref="AE15:AF15"/>
    <mergeCell ref="AG15:AH15"/>
    <mergeCell ref="AE16:AF16"/>
    <mergeCell ref="AG16:AH16"/>
    <mergeCell ref="AE11:AF11"/>
    <mergeCell ref="AG11:AH11"/>
    <mergeCell ref="AE12:AF12"/>
    <mergeCell ref="AG12:AH12"/>
    <mergeCell ref="AE13:AF13"/>
    <mergeCell ref="AG13:AH13"/>
    <mergeCell ref="B28:C28"/>
    <mergeCell ref="D28:F28"/>
    <mergeCell ref="Y28:AH28"/>
    <mergeCell ref="AG27:AH27"/>
    <mergeCell ref="AE25:AF25"/>
    <mergeCell ref="AE26:AF26"/>
    <mergeCell ref="AC27:AD27"/>
    <mergeCell ref="AE27:AF27"/>
    <mergeCell ref="AG25:AH25"/>
    <mergeCell ref="AG26:AH26"/>
    <mergeCell ref="A1:C1"/>
    <mergeCell ref="F1:I1"/>
    <mergeCell ref="A3:A4"/>
    <mergeCell ref="Y3:Z3"/>
    <mergeCell ref="AA3:AB3"/>
    <mergeCell ref="B3:B4"/>
    <mergeCell ref="C3:C4"/>
    <mergeCell ref="AE3:AF3"/>
    <mergeCell ref="AG10:AH10"/>
    <mergeCell ref="AG3:AH3"/>
    <mergeCell ref="AG5:AH5"/>
    <mergeCell ref="AE6:AF6"/>
    <mergeCell ref="AG6:AH6"/>
    <mergeCell ref="AE7:AF7"/>
    <mergeCell ref="AG7:AH7"/>
    <mergeCell ref="AG8:AH8"/>
    <mergeCell ref="AE8:AF8"/>
    <mergeCell ref="AE10:AF10"/>
    <mergeCell ref="AE9:AF9"/>
    <mergeCell ref="AG9:AH9"/>
    <mergeCell ref="AA13:AB13"/>
    <mergeCell ref="AC13:AD13"/>
    <mergeCell ref="AA12:AB12"/>
    <mergeCell ref="AC12:AD12"/>
    <mergeCell ref="AC3:AD3"/>
  </mergeCells>
  <pageMargins left="0.7" right="0.7" top="0.75" bottom="0.75" header="0" footer="0"/>
  <pageSetup orientation="landscape" r:id="rId1"/>
  <ignoredErrors>
    <ignoredError sqref="AI23:AJ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03"/>
  <sheetViews>
    <sheetView zoomScaleNormal="100" workbookViewId="0">
      <pane xSplit="2" ySplit="4" topLeftCell="C5" activePane="bottomRight" state="frozen"/>
      <selection pane="topRight" activeCell="C1" sqref="C1"/>
      <selection pane="bottomLeft" activeCell="A5" sqref="A5"/>
      <selection pane="bottomRight" activeCell="A3" sqref="A3:A4"/>
    </sheetView>
  </sheetViews>
  <sheetFormatPr baseColWidth="10" defaultColWidth="12.625" defaultRowHeight="15" customHeight="1" x14ac:dyDescent="0.2"/>
  <cols>
    <col min="1" max="1" width="35.5" customWidth="1"/>
    <col min="2" max="3" width="15.125" customWidth="1"/>
    <col min="4" max="6" width="25.125" customWidth="1"/>
    <col min="7" max="24" width="25.125" hidden="1" customWidth="1"/>
    <col min="25" max="28" width="25.125" customWidth="1"/>
    <col min="29" max="34" width="25.125" hidden="1" customWidth="1"/>
    <col min="35" max="52" width="25.125" customWidth="1"/>
  </cols>
  <sheetData>
    <row r="1" spans="1:52" ht="72" customHeight="1" x14ac:dyDescent="0.2">
      <c r="A1" s="267" t="s">
        <v>112</v>
      </c>
      <c r="B1" s="268"/>
      <c r="C1" s="269"/>
      <c r="E1" s="19"/>
      <c r="F1" s="289"/>
      <c r="G1" s="228"/>
      <c r="H1" s="228"/>
      <c r="I1" s="228"/>
      <c r="J1" s="19"/>
      <c r="K1" s="19"/>
      <c r="L1" s="19"/>
      <c r="M1" s="19"/>
      <c r="N1" s="19"/>
      <c r="O1" s="19"/>
      <c r="P1" s="19"/>
      <c r="Q1" s="19"/>
      <c r="R1" s="19"/>
      <c r="S1" s="19"/>
      <c r="T1" s="19"/>
      <c r="U1" s="19"/>
      <c r="V1" s="19"/>
      <c r="W1" s="19"/>
      <c r="X1" s="19"/>
      <c r="Y1" s="19"/>
      <c r="Z1" s="19"/>
    </row>
    <row r="2" spans="1:52" ht="14.25" customHeight="1" x14ac:dyDescent="0.2"/>
    <row r="3" spans="1:52" s="50" customFormat="1" ht="25.5" customHeight="1" x14ac:dyDescent="0.2">
      <c r="A3" s="271" t="s">
        <v>32</v>
      </c>
      <c r="B3" s="275" t="s">
        <v>33</v>
      </c>
      <c r="C3" s="275" t="s">
        <v>34</v>
      </c>
      <c r="D3" s="78" t="s">
        <v>35</v>
      </c>
      <c r="E3" s="78" t="s">
        <v>36</v>
      </c>
      <c r="F3" s="78" t="s">
        <v>37</v>
      </c>
      <c r="G3" s="44" t="s">
        <v>38</v>
      </c>
      <c r="H3" s="65" t="s">
        <v>39</v>
      </c>
      <c r="I3" s="44" t="s">
        <v>40</v>
      </c>
      <c r="J3" s="44" t="s">
        <v>41</v>
      </c>
      <c r="K3" s="65" t="s">
        <v>42</v>
      </c>
      <c r="L3" s="44" t="s">
        <v>43</v>
      </c>
      <c r="M3" s="44" t="s">
        <v>44</v>
      </c>
      <c r="N3" s="44" t="s">
        <v>45</v>
      </c>
      <c r="O3" s="44" t="s">
        <v>46</v>
      </c>
      <c r="P3" s="44" t="s">
        <v>47</v>
      </c>
      <c r="Q3" s="44" t="s">
        <v>48</v>
      </c>
      <c r="R3" s="44" t="s">
        <v>49</v>
      </c>
      <c r="S3" s="44" t="s">
        <v>50</v>
      </c>
      <c r="T3" s="44" t="s">
        <v>51</v>
      </c>
      <c r="U3" s="44" t="s">
        <v>52</v>
      </c>
      <c r="V3" s="44" t="s">
        <v>53</v>
      </c>
      <c r="W3" s="44" t="s">
        <v>54</v>
      </c>
      <c r="X3" s="44" t="s">
        <v>55</v>
      </c>
      <c r="Y3" s="290" t="s">
        <v>56</v>
      </c>
      <c r="Z3" s="282"/>
      <c r="AA3" s="290" t="s">
        <v>57</v>
      </c>
      <c r="AB3" s="282"/>
      <c r="AC3" s="290" t="s">
        <v>58</v>
      </c>
      <c r="AD3" s="282"/>
      <c r="AE3" s="290" t="s">
        <v>59</v>
      </c>
      <c r="AF3" s="282"/>
      <c r="AG3" s="290" t="s">
        <v>60</v>
      </c>
      <c r="AH3" s="282"/>
      <c r="AI3" s="66" t="s">
        <v>38</v>
      </c>
      <c r="AJ3" s="67" t="s">
        <v>39</v>
      </c>
      <c r="AK3" s="66" t="s">
        <v>40</v>
      </c>
      <c r="AL3" s="47" t="s">
        <v>41</v>
      </c>
      <c r="AM3" s="47" t="s">
        <v>42</v>
      </c>
      <c r="AN3" s="47" t="s">
        <v>43</v>
      </c>
      <c r="AO3" s="47" t="s">
        <v>44</v>
      </c>
      <c r="AP3" s="47" t="s">
        <v>45</v>
      </c>
      <c r="AQ3" s="47" t="s">
        <v>46</v>
      </c>
      <c r="AR3" s="47" t="s">
        <v>47</v>
      </c>
      <c r="AS3" s="47" t="s">
        <v>48</v>
      </c>
      <c r="AT3" s="47" t="s">
        <v>49</v>
      </c>
      <c r="AU3" s="47" t="s">
        <v>50</v>
      </c>
      <c r="AV3" s="47" t="s">
        <v>51</v>
      </c>
      <c r="AW3" s="47" t="s">
        <v>52</v>
      </c>
      <c r="AX3" s="47" t="s">
        <v>53</v>
      </c>
      <c r="AY3" s="47" t="s">
        <v>54</v>
      </c>
      <c r="AZ3" s="49" t="s">
        <v>55</v>
      </c>
    </row>
    <row r="4" spans="1:52" s="50" customFormat="1" ht="14.25" customHeight="1" x14ac:dyDescent="0.2">
      <c r="A4" s="272"/>
      <c r="B4" s="272"/>
      <c r="C4" s="272"/>
      <c r="D4" s="79"/>
      <c r="E4" s="79"/>
      <c r="F4" s="79"/>
      <c r="G4" s="68" t="s">
        <v>5</v>
      </c>
      <c r="H4" s="68" t="s">
        <v>6</v>
      </c>
      <c r="I4" s="68" t="s">
        <v>7</v>
      </c>
      <c r="J4" s="68" t="s">
        <v>8</v>
      </c>
      <c r="K4" s="68" t="s">
        <v>9</v>
      </c>
      <c r="L4" s="68" t="s">
        <v>9</v>
      </c>
      <c r="M4" s="68" t="s">
        <v>10</v>
      </c>
      <c r="N4" s="68" t="s">
        <v>11</v>
      </c>
      <c r="O4" s="68" t="s">
        <v>6</v>
      </c>
      <c r="P4" s="68" t="s">
        <v>12</v>
      </c>
      <c r="Q4" s="68" t="s">
        <v>13</v>
      </c>
      <c r="R4" s="68" t="s">
        <v>6</v>
      </c>
      <c r="S4" s="68" t="s">
        <v>6</v>
      </c>
      <c r="T4" s="68" t="s">
        <v>14</v>
      </c>
      <c r="U4" s="68" t="s">
        <v>15</v>
      </c>
      <c r="V4" s="68" t="s">
        <v>6</v>
      </c>
      <c r="W4" s="68" t="s">
        <v>16</v>
      </c>
      <c r="X4" s="68" t="s">
        <v>17</v>
      </c>
      <c r="Y4" s="69" t="s">
        <v>61</v>
      </c>
      <c r="Z4" s="69" t="s">
        <v>62</v>
      </c>
      <c r="AA4" s="69" t="s">
        <v>63</v>
      </c>
      <c r="AB4" s="69" t="s">
        <v>64</v>
      </c>
      <c r="AC4" s="69" t="s">
        <v>65</v>
      </c>
      <c r="AD4" s="69" t="s">
        <v>66</v>
      </c>
      <c r="AE4" s="69" t="s">
        <v>67</v>
      </c>
      <c r="AF4" s="69" t="s">
        <v>68</v>
      </c>
      <c r="AG4" s="69" t="s">
        <v>69</v>
      </c>
      <c r="AH4" s="69" t="s">
        <v>70</v>
      </c>
      <c r="AI4" s="70" t="s">
        <v>5</v>
      </c>
      <c r="AJ4" s="70" t="s">
        <v>6</v>
      </c>
      <c r="AK4" s="70" t="s">
        <v>7</v>
      </c>
      <c r="AL4" s="53" t="s">
        <v>8</v>
      </c>
      <c r="AM4" s="53" t="s">
        <v>9</v>
      </c>
      <c r="AN4" s="53" t="s">
        <v>9</v>
      </c>
      <c r="AO4" s="53" t="s">
        <v>10</v>
      </c>
      <c r="AP4" s="53" t="s">
        <v>11</v>
      </c>
      <c r="AQ4" s="53" t="s">
        <v>6</v>
      </c>
      <c r="AR4" s="53" t="s">
        <v>12</v>
      </c>
      <c r="AS4" s="53" t="s">
        <v>13</v>
      </c>
      <c r="AT4" s="53" t="s">
        <v>6</v>
      </c>
      <c r="AU4" s="53" t="s">
        <v>6</v>
      </c>
      <c r="AV4" s="53" t="s">
        <v>14</v>
      </c>
      <c r="AW4" s="53" t="s">
        <v>15</v>
      </c>
      <c r="AX4" s="53" t="s">
        <v>6</v>
      </c>
      <c r="AY4" s="53" t="s">
        <v>16</v>
      </c>
      <c r="AZ4" s="54" t="s">
        <v>17</v>
      </c>
    </row>
    <row r="5" spans="1:52" s="50" customFormat="1" ht="57.75" customHeight="1" x14ac:dyDescent="0.2">
      <c r="A5" s="37" t="s">
        <v>106</v>
      </c>
      <c r="B5" s="43" t="s">
        <v>22</v>
      </c>
      <c r="C5" s="40" t="s">
        <v>158</v>
      </c>
      <c r="D5" s="40" t="s">
        <v>159</v>
      </c>
      <c r="E5" s="40" t="s">
        <v>91</v>
      </c>
      <c r="F5" s="40" t="s">
        <v>107</v>
      </c>
      <c r="G5" s="71">
        <v>-0.89441075508609402</v>
      </c>
      <c r="H5" s="71">
        <v>3.1267503887860002</v>
      </c>
      <c r="I5" s="71">
        <v>3.6736338703603701E-3</v>
      </c>
      <c r="J5" s="71">
        <v>1.4191898208135301E-6</v>
      </c>
      <c r="K5" s="71">
        <v>1.85787862656784E-3</v>
      </c>
      <c r="L5" s="71">
        <v>1.82515283117756E-3</v>
      </c>
      <c r="M5" s="71">
        <v>9.5701134853986101E-3</v>
      </c>
      <c r="N5" s="71">
        <v>6.01300965526394E-3</v>
      </c>
      <c r="O5" s="71">
        <v>6.23165314722385E-2</v>
      </c>
      <c r="P5" s="72">
        <v>2.60843207266683E-2</v>
      </c>
      <c r="Q5" s="71">
        <v>5.6242775158893102E-2</v>
      </c>
      <c r="R5" s="71">
        <v>3.0050754956744199</v>
      </c>
      <c r="S5" s="71">
        <v>0.19048547101253099</v>
      </c>
      <c r="T5" s="71">
        <v>0.49312394046200098</v>
      </c>
      <c r="U5" s="71">
        <v>1.11702031986355E-3</v>
      </c>
      <c r="V5" s="71">
        <v>4.6654147012901402E-2</v>
      </c>
      <c r="W5" s="71">
        <v>0.10514424297173</v>
      </c>
      <c r="X5" s="71">
        <v>1.33773217850876E-3</v>
      </c>
      <c r="Y5" s="73">
        <v>0</v>
      </c>
      <c r="Z5" s="63" t="s">
        <v>94</v>
      </c>
      <c r="AA5" s="74">
        <v>0</v>
      </c>
      <c r="AB5" s="64" t="s">
        <v>81</v>
      </c>
      <c r="AC5" s="287" t="s">
        <v>21</v>
      </c>
      <c r="AD5" s="288"/>
      <c r="AE5" s="287" t="s">
        <v>21</v>
      </c>
      <c r="AF5" s="288"/>
      <c r="AG5" s="287" t="s">
        <v>21</v>
      </c>
      <c r="AH5" s="288"/>
      <c r="AI5" s="75">
        <f t="shared" ref="AI5:AZ5" si="0">$Y5*G5*$AA5/1000</f>
        <v>0</v>
      </c>
      <c r="AJ5" s="75">
        <f t="shared" si="0"/>
        <v>0</v>
      </c>
      <c r="AK5" s="75">
        <f t="shared" si="0"/>
        <v>0</v>
      </c>
      <c r="AL5" s="75">
        <f t="shared" si="0"/>
        <v>0</v>
      </c>
      <c r="AM5" s="75">
        <f t="shared" si="0"/>
        <v>0</v>
      </c>
      <c r="AN5" s="75">
        <f t="shared" si="0"/>
        <v>0</v>
      </c>
      <c r="AO5" s="75">
        <f t="shared" si="0"/>
        <v>0</v>
      </c>
      <c r="AP5" s="75">
        <f t="shared" si="0"/>
        <v>0</v>
      </c>
      <c r="AQ5" s="75">
        <f t="shared" si="0"/>
        <v>0</v>
      </c>
      <c r="AR5" s="75">
        <f t="shared" si="0"/>
        <v>0</v>
      </c>
      <c r="AS5" s="75">
        <f t="shared" si="0"/>
        <v>0</v>
      </c>
      <c r="AT5" s="75">
        <f t="shared" si="0"/>
        <v>0</v>
      </c>
      <c r="AU5" s="75">
        <f t="shared" si="0"/>
        <v>0</v>
      </c>
      <c r="AV5" s="75">
        <f t="shared" si="0"/>
        <v>0</v>
      </c>
      <c r="AW5" s="75">
        <f t="shared" si="0"/>
        <v>0</v>
      </c>
      <c r="AX5" s="75">
        <f t="shared" si="0"/>
        <v>0</v>
      </c>
      <c r="AY5" s="75">
        <f t="shared" si="0"/>
        <v>0</v>
      </c>
      <c r="AZ5" s="76">
        <f t="shared" si="0"/>
        <v>0</v>
      </c>
    </row>
    <row r="6" spans="1:52" s="50" customFormat="1" ht="57.75" customHeight="1" x14ac:dyDescent="0.2">
      <c r="A6" s="37" t="s">
        <v>108</v>
      </c>
      <c r="B6" s="40" t="s">
        <v>23</v>
      </c>
      <c r="C6" s="40" t="s">
        <v>160</v>
      </c>
      <c r="D6" s="40" t="s">
        <v>161</v>
      </c>
      <c r="E6" s="40" t="s">
        <v>71</v>
      </c>
      <c r="F6" s="40" t="s">
        <v>162</v>
      </c>
      <c r="G6" s="71">
        <v>1.16326577743286E-3</v>
      </c>
      <c r="H6" s="71">
        <v>0.24787823521010199</v>
      </c>
      <c r="I6" s="71">
        <v>1.6645399442826001E-4</v>
      </c>
      <c r="J6" s="71">
        <v>5.3544991673201096E-7</v>
      </c>
      <c r="K6" s="71">
        <v>3.1981070372675999E-4</v>
      </c>
      <c r="L6" s="71">
        <v>3.1815048900793799E-4</v>
      </c>
      <c r="M6" s="71">
        <v>2.0134850807222899E-4</v>
      </c>
      <c r="N6" s="71">
        <v>1.1122696955154199E-5</v>
      </c>
      <c r="O6" s="71">
        <v>0.35331078136823901</v>
      </c>
      <c r="P6" s="72">
        <v>3.18047012316081E-4</v>
      </c>
      <c r="Q6" s="71">
        <v>7.57834189829208E-4</v>
      </c>
      <c r="R6" s="71">
        <v>4.7667773582511996</v>
      </c>
      <c r="S6" s="71">
        <v>3.2880273242602898E-2</v>
      </c>
      <c r="T6" s="71">
        <v>0.52069527739186505</v>
      </c>
      <c r="U6" s="71">
        <v>3.8168257862447098E-5</v>
      </c>
      <c r="V6" s="71">
        <v>0.271657066701739</v>
      </c>
      <c r="W6" s="71">
        <v>7.58965522623697E-3</v>
      </c>
      <c r="X6" s="71">
        <v>6.1828367762391698E-5</v>
      </c>
      <c r="Y6" s="73">
        <v>0</v>
      </c>
      <c r="Z6" s="63" t="s">
        <v>111</v>
      </c>
      <c r="AA6" s="74">
        <v>0</v>
      </c>
      <c r="AB6" s="64" t="s">
        <v>81</v>
      </c>
      <c r="AC6" s="287" t="s">
        <v>21</v>
      </c>
      <c r="AD6" s="288"/>
      <c r="AE6" s="287" t="s">
        <v>21</v>
      </c>
      <c r="AF6" s="288"/>
      <c r="AG6" s="287" t="s">
        <v>21</v>
      </c>
      <c r="AH6" s="288"/>
      <c r="AI6" s="75">
        <f>$Y6*G6*$AA6</f>
        <v>0</v>
      </c>
      <c r="AJ6" s="75">
        <f>$Y6*H6*$AA6</f>
        <v>0</v>
      </c>
      <c r="AK6" s="75">
        <f t="shared" ref="AK6:AK7" si="1">$Y6*I6*$AA6</f>
        <v>0</v>
      </c>
      <c r="AL6" s="75">
        <f t="shared" ref="AL6:AL7" si="2">$Y6*J6*$AA6</f>
        <v>0</v>
      </c>
      <c r="AM6" s="75">
        <f t="shared" ref="AM6:AM7" si="3">$Y6*K6*$AA6</f>
        <v>0</v>
      </c>
      <c r="AN6" s="75">
        <f t="shared" ref="AN6:AN7" si="4">$Y6*L6*$AA6</f>
        <v>0</v>
      </c>
      <c r="AO6" s="75">
        <f t="shared" ref="AO6:AO7" si="5">$Y6*M6*$AA6</f>
        <v>0</v>
      </c>
      <c r="AP6" s="75">
        <f t="shared" ref="AP6:AP7" si="6">$Y6*N6*$AA6</f>
        <v>0</v>
      </c>
      <c r="AQ6" s="75">
        <f t="shared" ref="AQ6:AQ7" si="7">$Y6*O6*$AA6</f>
        <v>0</v>
      </c>
      <c r="AR6" s="75">
        <f t="shared" ref="AR6:AR7" si="8">$Y6*P6*$AA6</f>
        <v>0</v>
      </c>
      <c r="AS6" s="75">
        <f t="shared" ref="AS6:AS7" si="9">$Y6*Q6*$AA6</f>
        <v>0</v>
      </c>
      <c r="AT6" s="75">
        <f t="shared" ref="AT6:AT7" si="10">$Y6*R6*$AA6</f>
        <v>0</v>
      </c>
      <c r="AU6" s="75">
        <f t="shared" ref="AU6:AU7" si="11">$Y6*S6*$AA6</f>
        <v>0</v>
      </c>
      <c r="AV6" s="75">
        <f t="shared" ref="AV6:AV7" si="12">$Y6*T6*$AA6</f>
        <v>0</v>
      </c>
      <c r="AW6" s="75">
        <f t="shared" ref="AW6:AW7" si="13">$Y6*U6*$AA6</f>
        <v>0</v>
      </c>
      <c r="AX6" s="75">
        <f t="shared" ref="AX6:AX7" si="14">$Y6*V6*$AA6</f>
        <v>0</v>
      </c>
      <c r="AY6" s="75">
        <f t="shared" ref="AY6:AY7" si="15">$Y6*W6*$AA6</f>
        <v>0</v>
      </c>
      <c r="AZ6" s="76">
        <f t="shared" ref="AZ6:AZ7" si="16">$Y6*X6*$AA6</f>
        <v>0</v>
      </c>
    </row>
    <row r="7" spans="1:52" s="50" customFormat="1" ht="57.75" customHeight="1" x14ac:dyDescent="0.2">
      <c r="A7" s="35" t="s">
        <v>110</v>
      </c>
      <c r="B7" s="40" t="s">
        <v>23</v>
      </c>
      <c r="C7" s="40" t="s">
        <v>163</v>
      </c>
      <c r="D7" s="40" t="s">
        <v>164</v>
      </c>
      <c r="E7" s="40" t="s">
        <v>109</v>
      </c>
      <c r="F7" s="43" t="s">
        <v>165</v>
      </c>
      <c r="G7" s="71">
        <v>3.1333610191256199E-4</v>
      </c>
      <c r="H7" s="71">
        <v>5.15345956431187E-2</v>
      </c>
      <c r="I7" s="71">
        <v>1.1219901411147899E-4</v>
      </c>
      <c r="J7" s="71">
        <v>5.1964458925488601E-8</v>
      </c>
      <c r="K7" s="71">
        <v>1.1235739455903699E-4</v>
      </c>
      <c r="L7" s="71">
        <v>1.10545138273307E-4</v>
      </c>
      <c r="M7" s="71">
        <v>4.3879613584078699E-5</v>
      </c>
      <c r="N7" s="71">
        <v>8.2877219358637195E-4</v>
      </c>
      <c r="O7" s="71">
        <v>0.56707161458441802</v>
      </c>
      <c r="P7" s="72">
        <v>7.6350420316665096E-4</v>
      </c>
      <c r="Q7" s="71">
        <v>1.16302028634402E-3</v>
      </c>
      <c r="R7" s="71">
        <v>9.2936779314449502</v>
      </c>
      <c r="S7" s="71">
        <v>1.6172319865807298E-2</v>
      </c>
      <c r="T7" s="71">
        <v>0.75978877896404295</v>
      </c>
      <c r="U7" s="71">
        <v>1.59090420408501E-5</v>
      </c>
      <c r="V7" s="71">
        <v>0.432349863307182</v>
      </c>
      <c r="W7" s="71">
        <v>7.3883105895896396E-3</v>
      </c>
      <c r="X7" s="71">
        <v>5.2693067659784803E-5</v>
      </c>
      <c r="Y7" s="73">
        <v>0</v>
      </c>
      <c r="Z7" s="63" t="s">
        <v>111</v>
      </c>
      <c r="AA7" s="74">
        <v>0</v>
      </c>
      <c r="AB7" s="64" t="s">
        <v>81</v>
      </c>
      <c r="AC7" s="287" t="s">
        <v>21</v>
      </c>
      <c r="AD7" s="288"/>
      <c r="AE7" s="287" t="s">
        <v>21</v>
      </c>
      <c r="AF7" s="288"/>
      <c r="AG7" s="287" t="s">
        <v>21</v>
      </c>
      <c r="AH7" s="288"/>
      <c r="AI7" s="75">
        <f t="shared" ref="AI7" si="17">$Y7*G7*$AA7</f>
        <v>0</v>
      </c>
      <c r="AJ7" s="75">
        <f t="shared" ref="AJ7" si="18">$Y7*H7*$AA7</f>
        <v>0</v>
      </c>
      <c r="AK7" s="75">
        <f t="shared" si="1"/>
        <v>0</v>
      </c>
      <c r="AL7" s="75">
        <f t="shared" si="2"/>
        <v>0</v>
      </c>
      <c r="AM7" s="75">
        <f t="shared" si="3"/>
        <v>0</v>
      </c>
      <c r="AN7" s="75">
        <f t="shared" si="4"/>
        <v>0</v>
      </c>
      <c r="AO7" s="75">
        <f t="shared" si="5"/>
        <v>0</v>
      </c>
      <c r="AP7" s="75">
        <f t="shared" si="6"/>
        <v>0</v>
      </c>
      <c r="AQ7" s="75">
        <f t="shared" si="7"/>
        <v>0</v>
      </c>
      <c r="AR7" s="75">
        <f t="shared" si="8"/>
        <v>0</v>
      </c>
      <c r="AS7" s="75">
        <f t="shared" si="9"/>
        <v>0</v>
      </c>
      <c r="AT7" s="75">
        <f t="shared" si="10"/>
        <v>0</v>
      </c>
      <c r="AU7" s="75">
        <f t="shared" si="11"/>
        <v>0</v>
      </c>
      <c r="AV7" s="75">
        <f t="shared" si="12"/>
        <v>0</v>
      </c>
      <c r="AW7" s="75">
        <f t="shared" si="13"/>
        <v>0</v>
      </c>
      <c r="AX7" s="75">
        <f t="shared" si="14"/>
        <v>0</v>
      </c>
      <c r="AY7" s="75">
        <f t="shared" si="15"/>
        <v>0</v>
      </c>
      <c r="AZ7" s="76">
        <f t="shared" si="16"/>
        <v>0</v>
      </c>
    </row>
    <row r="8" spans="1:52" s="50" customFormat="1" ht="57.75" customHeight="1" x14ac:dyDescent="0.2">
      <c r="A8" s="35" t="s">
        <v>167</v>
      </c>
      <c r="B8" s="40" t="s">
        <v>23</v>
      </c>
      <c r="C8" s="40" t="s">
        <v>166</v>
      </c>
      <c r="D8" s="40" t="s">
        <v>168</v>
      </c>
      <c r="E8" s="40" t="s">
        <v>109</v>
      </c>
      <c r="F8" s="43" t="s">
        <v>169</v>
      </c>
      <c r="G8" s="71">
        <v>8.7958662344477903E-5</v>
      </c>
      <c r="H8" s="71">
        <v>6.9503489838953103E-2</v>
      </c>
      <c r="I8" s="71">
        <v>1.5507620785122799E-4</v>
      </c>
      <c r="J8" s="71">
        <v>3.7693246803082298E-7</v>
      </c>
      <c r="K8" s="71">
        <v>7.1503696575330304E-5</v>
      </c>
      <c r="L8" s="71">
        <v>6.9079166891904004E-5</v>
      </c>
      <c r="M8" s="71">
        <v>7.3478132706436799E-5</v>
      </c>
      <c r="N8" s="71">
        <v>2.4271251154557001E-6</v>
      </c>
      <c r="O8" s="71">
        <v>1.13816534035803E-3</v>
      </c>
      <c r="P8" s="72">
        <v>7.8197648806587502E-4</v>
      </c>
      <c r="Q8" s="71">
        <v>4.7095761543423399E-4</v>
      </c>
      <c r="R8" s="71">
        <v>2.9407011894926099E-2</v>
      </c>
      <c r="S8" s="71">
        <v>3.37085490011869E-3</v>
      </c>
      <c r="T8" s="71">
        <v>0.13529631381465501</v>
      </c>
      <c r="U8" s="71">
        <v>1.24995719367426E-5</v>
      </c>
      <c r="V8" s="71">
        <v>8.2855760307780401E-4</v>
      </c>
      <c r="W8" s="71">
        <v>9.28692391111576E-3</v>
      </c>
      <c r="X8" s="71">
        <v>6.04689677530762E-5</v>
      </c>
      <c r="Y8" s="73">
        <v>0</v>
      </c>
      <c r="Z8" s="63" t="s">
        <v>111</v>
      </c>
      <c r="AA8" s="74">
        <v>0</v>
      </c>
      <c r="AB8" s="64" t="s">
        <v>81</v>
      </c>
      <c r="AC8" s="287" t="s">
        <v>21</v>
      </c>
      <c r="AD8" s="288"/>
      <c r="AE8" s="287" t="s">
        <v>21</v>
      </c>
      <c r="AF8" s="288"/>
      <c r="AG8" s="287" t="s">
        <v>21</v>
      </c>
      <c r="AH8" s="288"/>
      <c r="AI8" s="75">
        <f t="shared" ref="AI8" si="19">$Y8*G8*$AA8</f>
        <v>0</v>
      </c>
      <c r="AJ8" s="75">
        <f t="shared" ref="AJ8" si="20">$Y8*H8*$AA8</f>
        <v>0</v>
      </c>
      <c r="AK8" s="75">
        <f t="shared" ref="AK8" si="21">$Y8*I8*$AA8</f>
        <v>0</v>
      </c>
      <c r="AL8" s="75">
        <f t="shared" ref="AL8" si="22">$Y8*J8*$AA8</f>
        <v>0</v>
      </c>
      <c r="AM8" s="75">
        <f t="shared" ref="AM8" si="23">$Y8*K8*$AA8</f>
        <v>0</v>
      </c>
      <c r="AN8" s="75">
        <f t="shared" ref="AN8" si="24">$Y8*L8*$AA8</f>
        <v>0</v>
      </c>
      <c r="AO8" s="75">
        <f t="shared" ref="AO8" si="25">$Y8*M8*$AA8</f>
        <v>0</v>
      </c>
      <c r="AP8" s="75">
        <f t="shared" ref="AP8" si="26">$Y8*N8*$AA8</f>
        <v>0</v>
      </c>
      <c r="AQ8" s="75">
        <f t="shared" ref="AQ8" si="27">$Y8*O8*$AA8</f>
        <v>0</v>
      </c>
      <c r="AR8" s="75">
        <f t="shared" ref="AR8" si="28">$Y8*P8*$AA8</f>
        <v>0</v>
      </c>
      <c r="AS8" s="75">
        <f t="shared" ref="AS8" si="29">$Y8*Q8*$AA8</f>
        <v>0</v>
      </c>
      <c r="AT8" s="75">
        <f t="shared" ref="AT8" si="30">$Y8*R8*$AA8</f>
        <v>0</v>
      </c>
      <c r="AU8" s="75">
        <f t="shared" ref="AU8" si="31">$Y8*S8*$AA8</f>
        <v>0</v>
      </c>
      <c r="AV8" s="75">
        <f t="shared" ref="AV8" si="32">$Y8*T8*$AA8</f>
        <v>0</v>
      </c>
      <c r="AW8" s="75">
        <f t="shared" ref="AW8" si="33">$Y8*U8*$AA8</f>
        <v>0</v>
      </c>
      <c r="AX8" s="75">
        <f t="shared" ref="AX8" si="34">$Y8*V8*$AA8</f>
        <v>0</v>
      </c>
      <c r="AY8" s="75">
        <f t="shared" ref="AY8" si="35">$Y8*W8*$AA8</f>
        <v>0</v>
      </c>
      <c r="AZ8" s="76">
        <f t="shared" ref="AZ8" si="36">$Y8*X8*$AA8</f>
        <v>0</v>
      </c>
    </row>
    <row r="9" spans="1:52" s="50" customFormat="1" ht="57.75" customHeight="1" x14ac:dyDescent="0.2">
      <c r="A9" s="35" t="s">
        <v>171</v>
      </c>
      <c r="B9" s="40" t="s">
        <v>23</v>
      </c>
      <c r="C9" s="40" t="s">
        <v>170</v>
      </c>
      <c r="D9" s="40" t="s">
        <v>172</v>
      </c>
      <c r="E9" s="40" t="s">
        <v>109</v>
      </c>
      <c r="F9" s="43" t="s">
        <v>173</v>
      </c>
      <c r="G9" s="71">
        <v>-1.5689848159011301E-5</v>
      </c>
      <c r="H9" s="71">
        <v>9.3881438623580005E-2</v>
      </c>
      <c r="I9" s="71">
        <v>1.4521710671472001E-3</v>
      </c>
      <c r="J9" s="71">
        <v>2.8789646641040998E-7</v>
      </c>
      <c r="K9" s="71">
        <v>8.5957978514343802E-5</v>
      </c>
      <c r="L9" s="71">
        <v>8.4002506878924494E-5</v>
      </c>
      <c r="M9" s="71">
        <v>1.11435548872726E-4</v>
      </c>
      <c r="N9" s="71">
        <v>1.8706707570907501E-6</v>
      </c>
      <c r="O9" s="71">
        <v>1.30706120402313E-3</v>
      </c>
      <c r="P9" s="72">
        <v>3.29680916561549E-3</v>
      </c>
      <c r="Q9" s="71">
        <v>1.5336490498153599E-3</v>
      </c>
      <c r="R9" s="71">
        <v>1.6783314033003299E-2</v>
      </c>
      <c r="S9" s="71">
        <v>4.9143037883063604E-3</v>
      </c>
      <c r="T9" s="71">
        <v>6.6218861763541095E-2</v>
      </c>
      <c r="U9" s="71">
        <v>6.6010409417690002E-6</v>
      </c>
      <c r="V9" s="71">
        <v>9.7974545986132108E-4</v>
      </c>
      <c r="W9" s="71">
        <v>8.10279612064598E-3</v>
      </c>
      <c r="X9" s="71">
        <v>2.1066936699599501E-4</v>
      </c>
      <c r="Y9" s="73">
        <v>0</v>
      </c>
      <c r="Z9" s="63" t="s">
        <v>111</v>
      </c>
      <c r="AA9" s="74">
        <v>0</v>
      </c>
      <c r="AB9" s="64" t="s">
        <v>81</v>
      </c>
      <c r="AC9" s="287" t="s">
        <v>21</v>
      </c>
      <c r="AD9" s="288"/>
      <c r="AE9" s="287" t="s">
        <v>21</v>
      </c>
      <c r="AF9" s="288"/>
      <c r="AG9" s="287" t="s">
        <v>21</v>
      </c>
      <c r="AH9" s="288"/>
      <c r="AI9" s="75">
        <f t="shared" ref="AI9" si="37">$Y9*G9*$AA9</f>
        <v>0</v>
      </c>
      <c r="AJ9" s="75">
        <f t="shared" ref="AJ9" si="38">$Y9*H9*$AA9</f>
        <v>0</v>
      </c>
      <c r="AK9" s="75">
        <f t="shared" ref="AK9" si="39">$Y9*I9*$AA9</f>
        <v>0</v>
      </c>
      <c r="AL9" s="75">
        <f t="shared" ref="AL9" si="40">$Y9*J9*$AA9</f>
        <v>0</v>
      </c>
      <c r="AM9" s="75">
        <f t="shared" ref="AM9" si="41">$Y9*K9*$AA9</f>
        <v>0</v>
      </c>
      <c r="AN9" s="75">
        <f t="shared" ref="AN9" si="42">$Y9*L9*$AA9</f>
        <v>0</v>
      </c>
      <c r="AO9" s="75">
        <f t="shared" ref="AO9" si="43">$Y9*M9*$AA9</f>
        <v>0</v>
      </c>
      <c r="AP9" s="75">
        <f t="shared" ref="AP9" si="44">$Y9*N9*$AA9</f>
        <v>0</v>
      </c>
      <c r="AQ9" s="75">
        <f t="shared" ref="AQ9" si="45">$Y9*O9*$AA9</f>
        <v>0</v>
      </c>
      <c r="AR9" s="75">
        <f t="shared" ref="AR9" si="46">$Y9*P9*$AA9</f>
        <v>0</v>
      </c>
      <c r="AS9" s="75">
        <f t="shared" ref="AS9" si="47">$Y9*Q9*$AA9</f>
        <v>0</v>
      </c>
      <c r="AT9" s="75">
        <f t="shared" ref="AT9" si="48">$Y9*R9*$AA9</f>
        <v>0</v>
      </c>
      <c r="AU9" s="75">
        <f t="shared" ref="AU9" si="49">$Y9*S9*$AA9</f>
        <v>0</v>
      </c>
      <c r="AV9" s="75">
        <f t="shared" ref="AV9" si="50">$Y9*T9*$AA9</f>
        <v>0</v>
      </c>
      <c r="AW9" s="75">
        <f t="shared" ref="AW9" si="51">$Y9*U9*$AA9</f>
        <v>0</v>
      </c>
      <c r="AX9" s="75">
        <f t="shared" ref="AX9" si="52">$Y9*V9*$AA9</f>
        <v>0</v>
      </c>
      <c r="AY9" s="75">
        <f t="shared" ref="AY9" si="53">$Y9*W9*$AA9</f>
        <v>0</v>
      </c>
      <c r="AZ9" s="76">
        <f t="shared" ref="AZ9" si="54">$Y9*X9*$AA9</f>
        <v>0</v>
      </c>
    </row>
    <row r="10" spans="1:52" s="50" customFormat="1" ht="57.75" customHeight="1" x14ac:dyDescent="0.2">
      <c r="A10" s="35" t="s">
        <v>176</v>
      </c>
      <c r="B10" s="40" t="s">
        <v>174</v>
      </c>
      <c r="C10" s="40" t="s">
        <v>175</v>
      </c>
      <c r="D10" s="40" t="s">
        <v>177</v>
      </c>
      <c r="E10" s="40" t="s">
        <v>178</v>
      </c>
      <c r="F10" s="40" t="s">
        <v>179</v>
      </c>
      <c r="G10" s="71">
        <v>0.20500864268373101</v>
      </c>
      <c r="H10" s="71">
        <v>24.480041404099399</v>
      </c>
      <c r="I10" s="71">
        <v>5.6498294246165599E-2</v>
      </c>
      <c r="J10" s="71">
        <v>6.1968291220363098E-6</v>
      </c>
      <c r="K10" s="71">
        <v>3.4987851961383501E-2</v>
      </c>
      <c r="L10" s="71">
        <v>3.43041569025219E-2</v>
      </c>
      <c r="M10" s="71">
        <v>7.3295923441060895E-2</v>
      </c>
      <c r="N10" s="71">
        <v>1.0901400525634901E-3</v>
      </c>
      <c r="O10" s="71">
        <v>1.29073307098032</v>
      </c>
      <c r="P10" s="72">
        <v>0.50515063515683001</v>
      </c>
      <c r="Q10" s="71">
        <v>3.65145176487201</v>
      </c>
      <c r="R10" s="71">
        <v>16.2211862584168</v>
      </c>
      <c r="S10" s="71">
        <v>1.80413686932971</v>
      </c>
      <c r="T10" s="71">
        <v>16.263046295540601</v>
      </c>
      <c r="U10" s="71">
        <v>8.7283469649201105E-3</v>
      </c>
      <c r="V10" s="71">
        <v>0.98792342835879099</v>
      </c>
      <c r="W10" s="71">
        <v>4.6587468382013002</v>
      </c>
      <c r="X10" s="71">
        <v>2.46617445896926E-2</v>
      </c>
      <c r="Y10" s="73">
        <v>0</v>
      </c>
      <c r="Z10" s="63" t="s">
        <v>180</v>
      </c>
      <c r="AA10" s="74">
        <v>0</v>
      </c>
      <c r="AB10" s="64" t="s">
        <v>81</v>
      </c>
      <c r="AC10" s="287" t="s">
        <v>21</v>
      </c>
      <c r="AD10" s="288"/>
      <c r="AE10" s="287" t="s">
        <v>21</v>
      </c>
      <c r="AF10" s="288"/>
      <c r="AG10" s="287" t="s">
        <v>21</v>
      </c>
      <c r="AH10" s="288"/>
      <c r="AI10" s="75">
        <f>$Y10/30*G10*$AA10</f>
        <v>0</v>
      </c>
      <c r="AJ10" s="75">
        <f>$Y10/30*H10*$AA10</f>
        <v>0</v>
      </c>
      <c r="AK10" s="75">
        <f>$Y10/30*I10*$AA10</f>
        <v>0</v>
      </c>
      <c r="AL10" s="75">
        <f>$Y10/30*J10*$AA10</f>
        <v>0</v>
      </c>
      <c r="AM10" s="75">
        <f t="shared" ref="AM10:AZ12" si="55">$Y10/30*K10*$AA10</f>
        <v>0</v>
      </c>
      <c r="AN10" s="75">
        <f t="shared" si="55"/>
        <v>0</v>
      </c>
      <c r="AO10" s="75">
        <f t="shared" si="55"/>
        <v>0</v>
      </c>
      <c r="AP10" s="75">
        <f t="shared" si="55"/>
        <v>0</v>
      </c>
      <c r="AQ10" s="75">
        <f t="shared" si="55"/>
        <v>0</v>
      </c>
      <c r="AR10" s="75">
        <f t="shared" si="55"/>
        <v>0</v>
      </c>
      <c r="AS10" s="75">
        <f t="shared" si="55"/>
        <v>0</v>
      </c>
      <c r="AT10" s="75">
        <f t="shared" si="55"/>
        <v>0</v>
      </c>
      <c r="AU10" s="75">
        <f t="shared" si="55"/>
        <v>0</v>
      </c>
      <c r="AV10" s="75">
        <f t="shared" si="55"/>
        <v>0</v>
      </c>
      <c r="AW10" s="75">
        <f t="shared" si="55"/>
        <v>0</v>
      </c>
      <c r="AX10" s="75">
        <f t="shared" si="55"/>
        <v>0</v>
      </c>
      <c r="AY10" s="75">
        <f t="shared" si="55"/>
        <v>0</v>
      </c>
      <c r="AZ10" s="144">
        <f t="shared" si="55"/>
        <v>0</v>
      </c>
    </row>
    <row r="11" spans="1:52" s="50" customFormat="1" ht="57.75" customHeight="1" x14ac:dyDescent="0.2">
      <c r="A11" s="37" t="s">
        <v>182</v>
      </c>
      <c r="B11" s="40" t="s">
        <v>23</v>
      </c>
      <c r="C11" s="40" t="s">
        <v>181</v>
      </c>
      <c r="D11" s="40" t="s">
        <v>183</v>
      </c>
      <c r="E11" s="40" t="s">
        <v>91</v>
      </c>
      <c r="F11" s="40" t="s">
        <v>184</v>
      </c>
      <c r="G11" s="71">
        <v>8.5143623243780896E-3</v>
      </c>
      <c r="H11" s="71">
        <v>2.24606214419831</v>
      </c>
      <c r="I11" s="71">
        <v>2.4082888768358298E-3</v>
      </c>
      <c r="J11" s="71">
        <v>7.76745756012715E-7</v>
      </c>
      <c r="K11" s="71">
        <v>1.7630273207455199E-3</v>
      </c>
      <c r="L11" s="71">
        <v>1.7336680941292401E-3</v>
      </c>
      <c r="M11" s="71">
        <v>1.8149581088346301E-3</v>
      </c>
      <c r="N11" s="71">
        <v>4.0237245064465101E-5</v>
      </c>
      <c r="O11" s="71">
        <v>5.7361442893398999E-2</v>
      </c>
      <c r="P11" s="72">
        <v>6.5887621476283798E-3</v>
      </c>
      <c r="Q11" s="71">
        <v>3.9411893436274402E-2</v>
      </c>
      <c r="R11" s="71">
        <v>0.99621876967387701</v>
      </c>
      <c r="S11" s="71">
        <v>0.27042752542464898</v>
      </c>
      <c r="T11" s="71">
        <v>2.4217847103203902</v>
      </c>
      <c r="U11" s="71">
        <v>6.8405211077128504E-4</v>
      </c>
      <c r="V11" s="71">
        <v>4.2153187306318798E-2</v>
      </c>
      <c r="W11" s="71">
        <v>0.25003509008487101</v>
      </c>
      <c r="X11" s="71">
        <v>1.0771493588741601E-3</v>
      </c>
      <c r="Y11" s="73">
        <v>0</v>
      </c>
      <c r="Z11" s="63" t="s">
        <v>185</v>
      </c>
      <c r="AA11" s="74">
        <v>0</v>
      </c>
      <c r="AB11" s="64" t="s">
        <v>81</v>
      </c>
      <c r="AC11" s="287" t="s">
        <v>21</v>
      </c>
      <c r="AD11" s="288"/>
      <c r="AE11" s="287" t="s">
        <v>21</v>
      </c>
      <c r="AF11" s="288"/>
      <c r="AG11" s="287" t="s">
        <v>21</v>
      </c>
      <c r="AH11" s="288"/>
      <c r="AI11" s="75">
        <f>$Y11/30*G11*$AA11</f>
        <v>0</v>
      </c>
      <c r="AJ11" s="75">
        <f t="shared" ref="AJ11:AL12" si="56">$Y11/30*H11*$AA11</f>
        <v>0</v>
      </c>
      <c r="AK11" s="75">
        <f t="shared" si="56"/>
        <v>0</v>
      </c>
      <c r="AL11" s="75">
        <f t="shared" si="56"/>
        <v>0</v>
      </c>
      <c r="AM11" s="75">
        <f t="shared" si="55"/>
        <v>0</v>
      </c>
      <c r="AN11" s="75">
        <f t="shared" si="55"/>
        <v>0</v>
      </c>
      <c r="AO11" s="75">
        <f t="shared" si="55"/>
        <v>0</v>
      </c>
      <c r="AP11" s="75">
        <f t="shared" si="55"/>
        <v>0</v>
      </c>
      <c r="AQ11" s="75">
        <f t="shared" ref="AQ11:AQ12" si="57">$Y11/30*O11*$AA11</f>
        <v>0</v>
      </c>
      <c r="AR11" s="75">
        <f t="shared" ref="AR11:AR12" si="58">$Y11/30*P11*$AA11</f>
        <v>0</v>
      </c>
      <c r="AS11" s="75">
        <f t="shared" ref="AS11:AS12" si="59">$Y11/30*Q11*$AA11</f>
        <v>0</v>
      </c>
      <c r="AT11" s="75">
        <f t="shared" ref="AT11:AT12" si="60">$Y11/30*R11*$AA11</f>
        <v>0</v>
      </c>
      <c r="AU11" s="75">
        <f t="shared" ref="AU11:AU12" si="61">$Y11/30*S11*$AA11</f>
        <v>0</v>
      </c>
      <c r="AV11" s="75">
        <f t="shared" ref="AV11:AV12" si="62">$Y11/30*T11*$AA11</f>
        <v>0</v>
      </c>
      <c r="AW11" s="75">
        <f t="shared" ref="AW11:AW12" si="63">$Y11/30*U11*$AA11</f>
        <v>0</v>
      </c>
      <c r="AX11" s="75">
        <f t="shared" ref="AX11:AX12" si="64">$Y11/30*V11*$AA11</f>
        <v>0</v>
      </c>
      <c r="AY11" s="75">
        <f t="shared" ref="AY11:AY12" si="65">$Y11/30*W11*$AA11</f>
        <v>0</v>
      </c>
      <c r="AZ11" s="144">
        <f t="shared" ref="AZ11:AZ12" si="66">$Y11/30*X11*$AA11</f>
        <v>0</v>
      </c>
    </row>
    <row r="12" spans="1:52" s="50" customFormat="1" ht="57.75" customHeight="1" x14ac:dyDescent="0.2">
      <c r="A12" s="35" t="s">
        <v>186</v>
      </c>
      <c r="B12" s="40" t="s">
        <v>23</v>
      </c>
      <c r="C12" s="40" t="s">
        <v>188</v>
      </c>
      <c r="D12" s="40" t="s">
        <v>187</v>
      </c>
      <c r="E12" s="40" t="s">
        <v>109</v>
      </c>
      <c r="F12" s="43" t="s">
        <v>189</v>
      </c>
      <c r="G12" s="71">
        <v>1.37092173526898E-3</v>
      </c>
      <c r="H12" s="71">
        <v>0.36022223391996899</v>
      </c>
      <c r="I12" s="71">
        <v>5.3523354718735703E-4</v>
      </c>
      <c r="J12" s="71">
        <v>4.2775768204934199E-8</v>
      </c>
      <c r="K12" s="71">
        <v>5.5281319279545395E-4</v>
      </c>
      <c r="L12" s="71">
        <v>5.1324499274698395E-4</v>
      </c>
      <c r="M12" s="71">
        <v>6.9617818451999597E-3</v>
      </c>
      <c r="N12" s="71">
        <v>7.1410531188224602E-6</v>
      </c>
      <c r="O12" s="71">
        <v>1.6135372604050201E-2</v>
      </c>
      <c r="P12" s="72">
        <v>4.1110533232963299E-2</v>
      </c>
      <c r="Q12" s="71">
        <v>4.1107633806652197E-3</v>
      </c>
      <c r="R12" s="71">
        <v>0.14790938059997799</v>
      </c>
      <c r="S12" s="71">
        <v>8.9409568716727894E-2</v>
      </c>
      <c r="T12" s="71">
        <v>0.20238172028127299</v>
      </c>
      <c r="U12" s="71">
        <v>8.6419907983854594E-5</v>
      </c>
      <c r="V12" s="71">
        <v>1.1441014828679499E-2</v>
      </c>
      <c r="W12" s="71">
        <v>5.0067654569347197E-2</v>
      </c>
      <c r="X12" s="71">
        <v>3.4890957747588298E-4</v>
      </c>
      <c r="Y12" s="73">
        <v>0</v>
      </c>
      <c r="Z12" s="63" t="s">
        <v>185</v>
      </c>
      <c r="AA12" s="74">
        <v>0</v>
      </c>
      <c r="AB12" s="64" t="s">
        <v>81</v>
      </c>
      <c r="AC12" s="287" t="s">
        <v>21</v>
      </c>
      <c r="AD12" s="288"/>
      <c r="AE12" s="287" t="s">
        <v>21</v>
      </c>
      <c r="AF12" s="288"/>
      <c r="AG12" s="287" t="s">
        <v>21</v>
      </c>
      <c r="AH12" s="288"/>
      <c r="AI12" s="75">
        <f>$Y12/30*G12*$AA12</f>
        <v>0</v>
      </c>
      <c r="AJ12" s="75">
        <f t="shared" si="56"/>
        <v>0</v>
      </c>
      <c r="AK12" s="75">
        <f t="shared" si="56"/>
        <v>0</v>
      </c>
      <c r="AL12" s="75">
        <f t="shared" si="56"/>
        <v>0</v>
      </c>
      <c r="AM12" s="75">
        <f t="shared" si="55"/>
        <v>0</v>
      </c>
      <c r="AN12" s="75">
        <f t="shared" si="55"/>
        <v>0</v>
      </c>
      <c r="AO12" s="75">
        <f t="shared" si="55"/>
        <v>0</v>
      </c>
      <c r="AP12" s="75">
        <f t="shared" si="55"/>
        <v>0</v>
      </c>
      <c r="AQ12" s="75">
        <f t="shared" si="57"/>
        <v>0</v>
      </c>
      <c r="AR12" s="75">
        <f t="shared" si="58"/>
        <v>0</v>
      </c>
      <c r="AS12" s="75">
        <f t="shared" si="59"/>
        <v>0</v>
      </c>
      <c r="AT12" s="75">
        <f t="shared" si="60"/>
        <v>0</v>
      </c>
      <c r="AU12" s="75">
        <f t="shared" si="61"/>
        <v>0</v>
      </c>
      <c r="AV12" s="75">
        <f t="shared" si="62"/>
        <v>0</v>
      </c>
      <c r="AW12" s="75">
        <f t="shared" si="63"/>
        <v>0</v>
      </c>
      <c r="AX12" s="75">
        <f t="shared" si="64"/>
        <v>0</v>
      </c>
      <c r="AY12" s="75">
        <f t="shared" si="65"/>
        <v>0</v>
      </c>
      <c r="AZ12" s="144">
        <f t="shared" si="66"/>
        <v>0</v>
      </c>
    </row>
    <row r="13" spans="1:52" s="50" customFormat="1" ht="57.75" customHeight="1" x14ac:dyDescent="0.2">
      <c r="A13" s="80" t="s">
        <v>24</v>
      </c>
      <c r="B13" s="291" t="s">
        <v>21</v>
      </c>
      <c r="C13" s="292"/>
      <c r="D13" s="293" t="s">
        <v>21</v>
      </c>
      <c r="E13" s="292"/>
      <c r="F13" s="292"/>
      <c r="G13" s="77"/>
      <c r="H13" s="77"/>
      <c r="I13" s="77"/>
      <c r="J13" s="77"/>
      <c r="K13" s="77"/>
      <c r="L13" s="77"/>
      <c r="M13" s="77"/>
      <c r="N13" s="77"/>
      <c r="O13" s="77"/>
      <c r="P13" s="77"/>
      <c r="Q13" s="77"/>
      <c r="R13" s="27"/>
      <c r="S13" s="27"/>
      <c r="T13" s="27"/>
      <c r="U13" s="27"/>
      <c r="V13" s="27"/>
      <c r="W13" s="27"/>
      <c r="X13" s="27"/>
      <c r="Y13" s="294" t="s">
        <v>21</v>
      </c>
      <c r="Z13" s="280"/>
      <c r="AA13" s="280"/>
      <c r="AB13" s="280"/>
      <c r="AC13" s="280"/>
      <c r="AD13" s="280"/>
      <c r="AE13" s="280"/>
      <c r="AF13" s="280"/>
      <c r="AG13" s="280"/>
      <c r="AH13" s="280"/>
      <c r="AI13" s="75">
        <f t="shared" ref="AI13:AZ13" si="67">SUM(AI5:AI12)</f>
        <v>0</v>
      </c>
      <c r="AJ13" s="75">
        <f t="shared" si="67"/>
        <v>0</v>
      </c>
      <c r="AK13" s="75">
        <f t="shared" si="67"/>
        <v>0</v>
      </c>
      <c r="AL13" s="75">
        <f t="shared" si="67"/>
        <v>0</v>
      </c>
      <c r="AM13" s="75">
        <f t="shared" si="67"/>
        <v>0</v>
      </c>
      <c r="AN13" s="75">
        <f t="shared" si="67"/>
        <v>0</v>
      </c>
      <c r="AO13" s="75">
        <f t="shared" si="67"/>
        <v>0</v>
      </c>
      <c r="AP13" s="75">
        <f t="shared" si="67"/>
        <v>0</v>
      </c>
      <c r="AQ13" s="75">
        <f t="shared" si="67"/>
        <v>0</v>
      </c>
      <c r="AR13" s="75">
        <f t="shared" si="67"/>
        <v>0</v>
      </c>
      <c r="AS13" s="75">
        <f t="shared" si="67"/>
        <v>0</v>
      </c>
      <c r="AT13" s="75">
        <f t="shared" si="67"/>
        <v>0</v>
      </c>
      <c r="AU13" s="75">
        <f t="shared" si="67"/>
        <v>0</v>
      </c>
      <c r="AV13" s="75">
        <f t="shared" si="67"/>
        <v>0</v>
      </c>
      <c r="AW13" s="75">
        <f t="shared" si="67"/>
        <v>0</v>
      </c>
      <c r="AX13" s="75">
        <f t="shared" si="67"/>
        <v>0</v>
      </c>
      <c r="AY13" s="75">
        <f t="shared" si="67"/>
        <v>0</v>
      </c>
      <c r="AZ13" s="76">
        <f t="shared" si="67"/>
        <v>0</v>
      </c>
    </row>
    <row r="14" spans="1:52" ht="14.25" customHeight="1" x14ac:dyDescent="0.2"/>
    <row r="15" spans="1:52" ht="14.25" customHeight="1" x14ac:dyDescent="0.2"/>
    <row r="16" spans="1:52" ht="14.25" customHeight="1" x14ac:dyDescent="0.2"/>
    <row r="17" spans="3:3" ht="14.25" customHeight="1" x14ac:dyDescent="0.2"/>
    <row r="18" spans="3:3" ht="14.25" customHeight="1" x14ac:dyDescent="0.2"/>
    <row r="19" spans="3:3" ht="14.25" customHeight="1" x14ac:dyDescent="0.2">
      <c r="C19" s="14"/>
    </row>
    <row r="20" spans="3:3" ht="14.25" customHeight="1" x14ac:dyDescent="0.2"/>
    <row r="21" spans="3:3" ht="14.25" customHeight="1" x14ac:dyDescent="0.2"/>
    <row r="22" spans="3:3" ht="14.25" customHeight="1" x14ac:dyDescent="0.2">
      <c r="C22" s="14"/>
    </row>
    <row r="23" spans="3:3" ht="14.25" customHeight="1" x14ac:dyDescent="0.2">
      <c r="C23" s="14"/>
    </row>
    <row r="24" spans="3:3" ht="14.25" customHeight="1" x14ac:dyDescent="0.2">
      <c r="C24" s="14"/>
    </row>
    <row r="25" spans="3:3" ht="14.25" customHeight="1" x14ac:dyDescent="0.2">
      <c r="C25" s="14"/>
    </row>
    <row r="26" spans="3:3" ht="14.25" customHeight="1" x14ac:dyDescent="0.2">
      <c r="C26" s="14"/>
    </row>
    <row r="27" spans="3:3" ht="14.25" customHeight="1" x14ac:dyDescent="0.2">
      <c r="C27" s="14"/>
    </row>
    <row r="28" spans="3:3" ht="14.25" customHeight="1" x14ac:dyDescent="0.2"/>
    <row r="29" spans="3:3" ht="14.25" customHeight="1" x14ac:dyDescent="0.2"/>
    <row r="30" spans="3:3" ht="14.25" customHeight="1" x14ac:dyDescent="0.2"/>
    <row r="31" spans="3:3" ht="14.25" customHeight="1" x14ac:dyDescent="0.2"/>
    <row r="32" spans="3:3"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sheetData>
  <mergeCells count="37">
    <mergeCell ref="AG9:AH9"/>
    <mergeCell ref="AC10:AD10"/>
    <mergeCell ref="AE10:AF10"/>
    <mergeCell ref="AG10:AH10"/>
    <mergeCell ref="AG6:AH6"/>
    <mergeCell ref="AC7:AD7"/>
    <mergeCell ref="AE7:AF7"/>
    <mergeCell ref="AG7:AH7"/>
    <mergeCell ref="AC8:AD8"/>
    <mergeCell ref="AE8:AF8"/>
    <mergeCell ref="AG8:AH8"/>
    <mergeCell ref="AG12:AH12"/>
    <mergeCell ref="AA3:AB3"/>
    <mergeCell ref="B3:B4"/>
    <mergeCell ref="B13:C13"/>
    <mergeCell ref="D13:F13"/>
    <mergeCell ref="Y13:AH13"/>
    <mergeCell ref="AC3:AD3"/>
    <mergeCell ref="AC5:AD5"/>
    <mergeCell ref="AE5:AF5"/>
    <mergeCell ref="AG5:AH5"/>
    <mergeCell ref="AC11:AD11"/>
    <mergeCell ref="AE11:AF11"/>
    <mergeCell ref="AG11:AH11"/>
    <mergeCell ref="AE3:AF3"/>
    <mergeCell ref="AG3:AH3"/>
    <mergeCell ref="AC12:AD12"/>
    <mergeCell ref="AE12:AF12"/>
    <mergeCell ref="C3:C4"/>
    <mergeCell ref="A1:C1"/>
    <mergeCell ref="F1:I1"/>
    <mergeCell ref="A3:A4"/>
    <mergeCell ref="Y3:Z3"/>
    <mergeCell ref="AC6:AD6"/>
    <mergeCell ref="AE6:AF6"/>
    <mergeCell ref="AC9:AD9"/>
    <mergeCell ref="AE9:AF9"/>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05"/>
  <sheetViews>
    <sheetView workbookViewId="0">
      <pane xSplit="2" ySplit="4" topLeftCell="AA5" activePane="bottomRight" state="frozen"/>
      <selection pane="topRight" activeCell="C1" sqref="C1"/>
      <selection pane="bottomLeft" activeCell="A5" sqref="A5"/>
      <selection pane="bottomRight" activeCell="A3" sqref="A3:A4"/>
    </sheetView>
  </sheetViews>
  <sheetFormatPr baseColWidth="10" defaultColWidth="12.625" defaultRowHeight="15" customHeight="1" x14ac:dyDescent="0.2"/>
  <cols>
    <col min="1" max="1" width="24" customWidth="1"/>
    <col min="2" max="3" width="15.125" customWidth="1"/>
    <col min="4" max="6" width="25.125" customWidth="1"/>
    <col min="7" max="24" width="25.125" hidden="1" customWidth="1"/>
    <col min="25" max="28" width="25.125" customWidth="1"/>
    <col min="29" max="34" width="25.125" hidden="1" customWidth="1"/>
    <col min="35" max="52" width="25.125" customWidth="1"/>
  </cols>
  <sheetData>
    <row r="1" spans="1:52" ht="72" customHeight="1" x14ac:dyDescent="0.2">
      <c r="A1" s="267" t="s">
        <v>113</v>
      </c>
      <c r="B1" s="268"/>
      <c r="C1" s="269"/>
    </row>
    <row r="2" spans="1:52" ht="14.25" customHeight="1" x14ac:dyDescent="0.2"/>
    <row r="3" spans="1:52" s="50" customFormat="1" ht="24" customHeight="1" x14ac:dyDescent="0.2">
      <c r="A3" s="298" t="s">
        <v>32</v>
      </c>
      <c r="B3" s="276" t="s">
        <v>33</v>
      </c>
      <c r="C3" s="276" t="s">
        <v>34</v>
      </c>
      <c r="D3" s="92" t="s">
        <v>35</v>
      </c>
      <c r="E3" s="92" t="s">
        <v>36</v>
      </c>
      <c r="F3" s="92" t="s">
        <v>37</v>
      </c>
      <c r="G3" s="44" t="s">
        <v>38</v>
      </c>
      <c r="H3" s="65" t="s">
        <v>39</v>
      </c>
      <c r="I3" s="44" t="s">
        <v>40</v>
      </c>
      <c r="J3" s="44" t="s">
        <v>41</v>
      </c>
      <c r="K3" s="65" t="s">
        <v>42</v>
      </c>
      <c r="L3" s="44" t="s">
        <v>43</v>
      </c>
      <c r="M3" s="44" t="s">
        <v>44</v>
      </c>
      <c r="N3" s="44" t="s">
        <v>45</v>
      </c>
      <c r="O3" s="44" t="s">
        <v>46</v>
      </c>
      <c r="P3" s="44" t="s">
        <v>47</v>
      </c>
      <c r="Q3" s="44" t="s">
        <v>48</v>
      </c>
      <c r="R3" s="44" t="s">
        <v>49</v>
      </c>
      <c r="S3" s="44" t="s">
        <v>50</v>
      </c>
      <c r="T3" s="44" t="s">
        <v>51</v>
      </c>
      <c r="U3" s="44" t="s">
        <v>52</v>
      </c>
      <c r="V3" s="44" t="s">
        <v>53</v>
      </c>
      <c r="W3" s="44" t="s">
        <v>54</v>
      </c>
      <c r="X3" s="44" t="s">
        <v>55</v>
      </c>
      <c r="Y3" s="290" t="s">
        <v>56</v>
      </c>
      <c r="Z3" s="282"/>
      <c r="AA3" s="290" t="s">
        <v>57</v>
      </c>
      <c r="AB3" s="282"/>
      <c r="AC3" s="290" t="s">
        <v>58</v>
      </c>
      <c r="AD3" s="282"/>
      <c r="AE3" s="290" t="s">
        <v>59</v>
      </c>
      <c r="AF3" s="282"/>
      <c r="AG3" s="290" t="s">
        <v>60</v>
      </c>
      <c r="AH3" s="282"/>
      <c r="AI3" s="66" t="s">
        <v>38</v>
      </c>
      <c r="AJ3" s="67" t="s">
        <v>39</v>
      </c>
      <c r="AK3" s="66" t="s">
        <v>40</v>
      </c>
      <c r="AL3" s="66" t="s">
        <v>41</v>
      </c>
      <c r="AM3" s="66" t="s">
        <v>42</v>
      </c>
      <c r="AN3" s="66" t="s">
        <v>43</v>
      </c>
      <c r="AO3" s="66" t="s">
        <v>44</v>
      </c>
      <c r="AP3" s="66" t="s">
        <v>45</v>
      </c>
      <c r="AQ3" s="66" t="s">
        <v>46</v>
      </c>
      <c r="AR3" s="66" t="s">
        <v>47</v>
      </c>
      <c r="AS3" s="66" t="s">
        <v>48</v>
      </c>
      <c r="AT3" s="66" t="s">
        <v>49</v>
      </c>
      <c r="AU3" s="66" t="s">
        <v>50</v>
      </c>
      <c r="AV3" s="66" t="s">
        <v>51</v>
      </c>
      <c r="AW3" s="66" t="s">
        <v>52</v>
      </c>
      <c r="AX3" s="66" t="s">
        <v>53</v>
      </c>
      <c r="AY3" s="66" t="s">
        <v>54</v>
      </c>
      <c r="AZ3" s="82" t="s">
        <v>55</v>
      </c>
    </row>
    <row r="4" spans="1:52" s="50" customFormat="1" ht="14.25" customHeight="1" x14ac:dyDescent="0.2">
      <c r="A4" s="277"/>
      <c r="B4" s="277"/>
      <c r="C4" s="277"/>
      <c r="D4" s="93"/>
      <c r="E4" s="93"/>
      <c r="F4" s="93"/>
      <c r="G4" s="68" t="s">
        <v>5</v>
      </c>
      <c r="H4" s="68" t="s">
        <v>6</v>
      </c>
      <c r="I4" s="68" t="s">
        <v>7</v>
      </c>
      <c r="J4" s="68" t="s">
        <v>8</v>
      </c>
      <c r="K4" s="68" t="s">
        <v>9</v>
      </c>
      <c r="L4" s="68" t="s">
        <v>9</v>
      </c>
      <c r="M4" s="68" t="s">
        <v>10</v>
      </c>
      <c r="N4" s="68" t="s">
        <v>11</v>
      </c>
      <c r="O4" s="68" t="s">
        <v>6</v>
      </c>
      <c r="P4" s="68" t="s">
        <v>12</v>
      </c>
      <c r="Q4" s="68" t="s">
        <v>13</v>
      </c>
      <c r="R4" s="68" t="s">
        <v>6</v>
      </c>
      <c r="S4" s="68" t="s">
        <v>6</v>
      </c>
      <c r="T4" s="68" t="s">
        <v>14</v>
      </c>
      <c r="U4" s="68" t="s">
        <v>15</v>
      </c>
      <c r="V4" s="68" t="s">
        <v>6</v>
      </c>
      <c r="W4" s="68" t="s">
        <v>16</v>
      </c>
      <c r="X4" s="68" t="s">
        <v>17</v>
      </c>
      <c r="Y4" s="69" t="s">
        <v>61</v>
      </c>
      <c r="Z4" s="69" t="s">
        <v>62</v>
      </c>
      <c r="AA4" s="69" t="s">
        <v>63</v>
      </c>
      <c r="AB4" s="69" t="s">
        <v>64</v>
      </c>
      <c r="AC4" s="69" t="s">
        <v>65</v>
      </c>
      <c r="AD4" s="69" t="s">
        <v>66</v>
      </c>
      <c r="AE4" s="69" t="s">
        <v>67</v>
      </c>
      <c r="AF4" s="69" t="s">
        <v>68</v>
      </c>
      <c r="AG4" s="69" t="s">
        <v>69</v>
      </c>
      <c r="AH4" s="69" t="s">
        <v>70</v>
      </c>
      <c r="AI4" s="70" t="s">
        <v>5</v>
      </c>
      <c r="AJ4" s="70" t="s">
        <v>6</v>
      </c>
      <c r="AK4" s="70" t="s">
        <v>7</v>
      </c>
      <c r="AL4" s="70" t="s">
        <v>8</v>
      </c>
      <c r="AM4" s="70" t="s">
        <v>9</v>
      </c>
      <c r="AN4" s="70" t="s">
        <v>9</v>
      </c>
      <c r="AO4" s="70" t="s">
        <v>10</v>
      </c>
      <c r="AP4" s="70" t="s">
        <v>11</v>
      </c>
      <c r="AQ4" s="70" t="s">
        <v>6</v>
      </c>
      <c r="AR4" s="70" t="s">
        <v>12</v>
      </c>
      <c r="AS4" s="70" t="s">
        <v>13</v>
      </c>
      <c r="AT4" s="70" t="s">
        <v>6</v>
      </c>
      <c r="AU4" s="70" t="s">
        <v>6</v>
      </c>
      <c r="AV4" s="70" t="s">
        <v>14</v>
      </c>
      <c r="AW4" s="70" t="s">
        <v>15</v>
      </c>
      <c r="AX4" s="70" t="s">
        <v>6</v>
      </c>
      <c r="AY4" s="70" t="s">
        <v>16</v>
      </c>
      <c r="AZ4" s="83" t="s">
        <v>17</v>
      </c>
    </row>
    <row r="5" spans="1:52" s="50" customFormat="1" ht="57.75" customHeight="1" x14ac:dyDescent="0.2">
      <c r="A5" s="94" t="s">
        <v>119</v>
      </c>
      <c r="B5" s="95" t="s">
        <v>114</v>
      </c>
      <c r="C5" s="96" t="s">
        <v>264</v>
      </c>
      <c r="D5" s="96" t="s">
        <v>265</v>
      </c>
      <c r="E5" s="96" t="s">
        <v>83</v>
      </c>
      <c r="F5" s="96" t="s">
        <v>21</v>
      </c>
      <c r="G5" s="71">
        <v>9.8615242235109909E-4</v>
      </c>
      <c r="H5" s="71">
        <v>1.8604926761475999</v>
      </c>
      <c r="I5" s="71">
        <v>8.8776827996359803E-4</v>
      </c>
      <c r="J5" s="71">
        <v>1.6678497640587999E-7</v>
      </c>
      <c r="K5" s="71">
        <v>8.59754552533002E-4</v>
      </c>
      <c r="L5" s="71">
        <v>8.2453848819986398E-4</v>
      </c>
      <c r="M5" s="71">
        <v>1.8930980713662499E-3</v>
      </c>
      <c r="N5" s="71">
        <v>6.13513877920702E-6</v>
      </c>
      <c r="O5" s="71">
        <v>3.6859658818718902E-2</v>
      </c>
      <c r="P5" s="72">
        <v>6.7697881699933602E-3</v>
      </c>
      <c r="Q5" s="71">
        <v>7.75282145198475E-3</v>
      </c>
      <c r="R5" s="71">
        <v>0.31354497617058102</v>
      </c>
      <c r="S5" s="71">
        <v>2.9574341394247999E-2</v>
      </c>
      <c r="T5" s="71">
        <v>0.33337694334454099</v>
      </c>
      <c r="U5" s="71">
        <v>4.6626001943362799E-5</v>
      </c>
      <c r="V5" s="71">
        <v>2.86692736074564E-2</v>
      </c>
      <c r="W5" s="71">
        <v>0.103465669231028</v>
      </c>
      <c r="X5" s="71">
        <v>3.8639366178100501E-4</v>
      </c>
      <c r="Y5" s="84">
        <v>0</v>
      </c>
      <c r="Z5" s="81" t="s">
        <v>115</v>
      </c>
      <c r="AA5" s="85">
        <v>1</v>
      </c>
      <c r="AB5" s="81" t="s">
        <v>116</v>
      </c>
      <c r="AC5" s="297" t="s">
        <v>21</v>
      </c>
      <c r="AD5" s="288"/>
      <c r="AE5" s="297" t="s">
        <v>21</v>
      </c>
      <c r="AF5" s="288"/>
      <c r="AG5" s="297" t="s">
        <v>21</v>
      </c>
      <c r="AH5" s="288"/>
      <c r="AI5" s="75">
        <f t="shared" ref="AI5:AZ6" si="0">$Y5*G5/$AA5</f>
        <v>0</v>
      </c>
      <c r="AJ5" s="75">
        <f t="shared" si="0"/>
        <v>0</v>
      </c>
      <c r="AK5" s="75">
        <f t="shared" si="0"/>
        <v>0</v>
      </c>
      <c r="AL5" s="75">
        <f t="shared" si="0"/>
        <v>0</v>
      </c>
      <c r="AM5" s="75">
        <f t="shared" si="0"/>
        <v>0</v>
      </c>
      <c r="AN5" s="75">
        <f t="shared" si="0"/>
        <v>0</v>
      </c>
      <c r="AO5" s="75">
        <f t="shared" si="0"/>
        <v>0</v>
      </c>
      <c r="AP5" s="75">
        <f t="shared" si="0"/>
        <v>0</v>
      </c>
      <c r="AQ5" s="75">
        <f t="shared" si="0"/>
        <v>0</v>
      </c>
      <c r="AR5" s="75">
        <f t="shared" si="0"/>
        <v>0</v>
      </c>
      <c r="AS5" s="75">
        <f t="shared" si="0"/>
        <v>0</v>
      </c>
      <c r="AT5" s="75">
        <f t="shared" si="0"/>
        <v>0</v>
      </c>
      <c r="AU5" s="75">
        <f t="shared" si="0"/>
        <v>0</v>
      </c>
      <c r="AV5" s="75">
        <f t="shared" si="0"/>
        <v>0</v>
      </c>
      <c r="AW5" s="75">
        <f t="shared" si="0"/>
        <v>0</v>
      </c>
      <c r="AX5" s="75">
        <f t="shared" si="0"/>
        <v>0</v>
      </c>
      <c r="AY5" s="75">
        <f t="shared" si="0"/>
        <v>0</v>
      </c>
      <c r="AZ5" s="76">
        <f t="shared" si="0"/>
        <v>0</v>
      </c>
    </row>
    <row r="6" spans="1:52" s="50" customFormat="1" ht="57.75" customHeight="1" x14ac:dyDescent="0.2">
      <c r="A6" s="94" t="s">
        <v>120</v>
      </c>
      <c r="B6" s="96" t="s">
        <v>114</v>
      </c>
      <c r="C6" s="96" t="s">
        <v>269</v>
      </c>
      <c r="D6" s="96" t="s">
        <v>266</v>
      </c>
      <c r="E6" s="96" t="s">
        <v>270</v>
      </c>
      <c r="F6" s="96" t="s">
        <v>267</v>
      </c>
      <c r="G6" s="71">
        <v>1.5327454457271499E-3</v>
      </c>
      <c r="H6" s="71">
        <v>2.9133368894118798</v>
      </c>
      <c r="I6" s="71">
        <v>9.4573881263001298E-4</v>
      </c>
      <c r="J6" s="71">
        <v>7.0555106134636098E-8</v>
      </c>
      <c r="K6" s="71">
        <v>6.3175135207431095E-4</v>
      </c>
      <c r="L6" s="71">
        <v>5.6075157423380001E-4</v>
      </c>
      <c r="M6" s="71">
        <v>2.74311973542656E-3</v>
      </c>
      <c r="N6" s="71">
        <v>1.2438180523632799E-5</v>
      </c>
      <c r="O6" s="71">
        <v>6.0722601554444602E-2</v>
      </c>
      <c r="P6" s="71">
        <v>4.8466928704536298E-3</v>
      </c>
      <c r="Q6" s="71">
        <v>4.6546192990110397E-2</v>
      </c>
      <c r="R6" s="71">
        <v>0.62649419226885095</v>
      </c>
      <c r="S6" s="71">
        <v>2.6746997363653401E-2</v>
      </c>
      <c r="T6" s="71">
        <v>0.14686363323777701</v>
      </c>
      <c r="U6" s="71">
        <v>9.1583457245396894E-5</v>
      </c>
      <c r="V6" s="71">
        <v>4.7444243329965503E-2</v>
      </c>
      <c r="W6" s="71">
        <v>4.0859549545087803E-2</v>
      </c>
      <c r="X6" s="71">
        <v>3.9538104480910102E-4</v>
      </c>
      <c r="Y6" s="84">
        <v>0</v>
      </c>
      <c r="Z6" s="81" t="s">
        <v>115</v>
      </c>
      <c r="AA6" s="85">
        <v>1</v>
      </c>
      <c r="AB6" s="81" t="s">
        <v>116</v>
      </c>
      <c r="AC6" s="297" t="s">
        <v>21</v>
      </c>
      <c r="AD6" s="288"/>
      <c r="AE6" s="297" t="s">
        <v>21</v>
      </c>
      <c r="AF6" s="288"/>
      <c r="AG6" s="297" t="s">
        <v>21</v>
      </c>
      <c r="AH6" s="288"/>
      <c r="AI6" s="75">
        <f t="shared" si="0"/>
        <v>0</v>
      </c>
      <c r="AJ6" s="75">
        <f t="shared" si="0"/>
        <v>0</v>
      </c>
      <c r="AK6" s="75">
        <f t="shared" si="0"/>
        <v>0</v>
      </c>
      <c r="AL6" s="75">
        <f t="shared" si="0"/>
        <v>0</v>
      </c>
      <c r="AM6" s="75">
        <f t="shared" si="0"/>
        <v>0</v>
      </c>
      <c r="AN6" s="75">
        <f t="shared" si="0"/>
        <v>0</v>
      </c>
      <c r="AO6" s="75">
        <f t="shared" si="0"/>
        <v>0</v>
      </c>
      <c r="AP6" s="75">
        <f t="shared" si="0"/>
        <v>0</v>
      </c>
      <c r="AQ6" s="75">
        <f t="shared" si="0"/>
        <v>0</v>
      </c>
      <c r="AR6" s="75">
        <f t="shared" si="0"/>
        <v>0</v>
      </c>
      <c r="AS6" s="75">
        <f t="shared" si="0"/>
        <v>0</v>
      </c>
      <c r="AT6" s="75">
        <f t="shared" si="0"/>
        <v>0</v>
      </c>
      <c r="AU6" s="75">
        <f t="shared" si="0"/>
        <v>0</v>
      </c>
      <c r="AV6" s="75">
        <f t="shared" si="0"/>
        <v>0</v>
      </c>
      <c r="AW6" s="75">
        <f t="shared" si="0"/>
        <v>0</v>
      </c>
      <c r="AX6" s="75">
        <f t="shared" si="0"/>
        <v>0</v>
      </c>
      <c r="AY6" s="75">
        <f t="shared" si="0"/>
        <v>0</v>
      </c>
      <c r="AZ6" s="76">
        <f t="shared" si="0"/>
        <v>0</v>
      </c>
    </row>
    <row r="7" spans="1:52" s="50" customFormat="1" ht="57.75" customHeight="1" x14ac:dyDescent="0.2">
      <c r="A7" s="94" t="s">
        <v>121</v>
      </c>
      <c r="B7" s="96" t="s">
        <v>114</v>
      </c>
      <c r="C7" s="96" t="s">
        <v>272</v>
      </c>
      <c r="D7" s="96" t="s">
        <v>266</v>
      </c>
      <c r="E7" s="96" t="s">
        <v>271</v>
      </c>
      <c r="F7" s="96" t="s">
        <v>268</v>
      </c>
      <c r="G7" s="71">
        <v>1.7152247021326699E-3</v>
      </c>
      <c r="H7" s="71">
        <v>2.8817124768782598</v>
      </c>
      <c r="I7" s="71">
        <v>5.8903589288727303E-4</v>
      </c>
      <c r="J7" s="71">
        <v>5.5234259552788998E-8</v>
      </c>
      <c r="K7" s="71">
        <v>4.4166196159019098E-4</v>
      </c>
      <c r="L7" s="71">
        <v>3.7144623671087502E-4</v>
      </c>
      <c r="M7" s="71">
        <v>2.7307837870835599E-3</v>
      </c>
      <c r="N7" s="71">
        <v>1.01742639764348E-5</v>
      </c>
      <c r="O7" s="71">
        <v>6.0160992673129E-2</v>
      </c>
      <c r="P7" s="71">
        <v>6.2860623576841803E-3</v>
      </c>
      <c r="Q7" s="71">
        <v>5.44721389578835E-3</v>
      </c>
      <c r="R7" s="71">
        <v>0.58471792998515004</v>
      </c>
      <c r="S7" s="71">
        <v>2.5420048808858901E-2</v>
      </c>
      <c r="T7" s="71">
        <v>8.7137033469097805E-2</v>
      </c>
      <c r="U7" s="71">
        <v>6.9330692664769605E-5</v>
      </c>
      <c r="V7" s="71">
        <v>4.7108045277975102E-2</v>
      </c>
      <c r="W7" s="71">
        <v>2.4519618098240398E-2</v>
      </c>
      <c r="X7" s="71">
        <v>2.59681832810423E-4</v>
      </c>
      <c r="Y7" s="84">
        <v>0</v>
      </c>
      <c r="Z7" s="81" t="s">
        <v>115</v>
      </c>
      <c r="AA7" s="85">
        <v>1</v>
      </c>
      <c r="AB7" s="81" t="s">
        <v>116</v>
      </c>
      <c r="AC7" s="297" t="s">
        <v>21</v>
      </c>
      <c r="AD7" s="288"/>
      <c r="AE7" s="297" t="s">
        <v>21</v>
      </c>
      <c r="AF7" s="288"/>
      <c r="AG7" s="297" t="s">
        <v>21</v>
      </c>
      <c r="AH7" s="288"/>
      <c r="AI7" s="75">
        <f t="shared" ref="AI7:AZ7" si="1">$Y7*G7/$AA7</f>
        <v>0</v>
      </c>
      <c r="AJ7" s="75">
        <f t="shared" si="1"/>
        <v>0</v>
      </c>
      <c r="AK7" s="75">
        <f t="shared" si="1"/>
        <v>0</v>
      </c>
      <c r="AL7" s="75">
        <f t="shared" si="1"/>
        <v>0</v>
      </c>
      <c r="AM7" s="75">
        <f t="shared" si="1"/>
        <v>0</v>
      </c>
      <c r="AN7" s="75">
        <f t="shared" si="1"/>
        <v>0</v>
      </c>
      <c r="AO7" s="75">
        <f t="shared" si="1"/>
        <v>0</v>
      </c>
      <c r="AP7" s="75">
        <f t="shared" si="1"/>
        <v>0</v>
      </c>
      <c r="AQ7" s="75">
        <f t="shared" si="1"/>
        <v>0</v>
      </c>
      <c r="AR7" s="75">
        <f t="shared" si="1"/>
        <v>0</v>
      </c>
      <c r="AS7" s="75">
        <f t="shared" si="1"/>
        <v>0</v>
      </c>
      <c r="AT7" s="75">
        <f t="shared" si="1"/>
        <v>0</v>
      </c>
      <c r="AU7" s="75">
        <f t="shared" si="1"/>
        <v>0</v>
      </c>
      <c r="AV7" s="75">
        <f t="shared" si="1"/>
        <v>0</v>
      </c>
      <c r="AW7" s="75">
        <f t="shared" si="1"/>
        <v>0</v>
      </c>
      <c r="AX7" s="75">
        <f t="shared" si="1"/>
        <v>0</v>
      </c>
      <c r="AY7" s="75">
        <f t="shared" si="1"/>
        <v>0</v>
      </c>
      <c r="AZ7" s="76">
        <f t="shared" si="1"/>
        <v>0</v>
      </c>
    </row>
    <row r="8" spans="1:52" s="50" customFormat="1" ht="57.75" customHeight="1" x14ac:dyDescent="0.2">
      <c r="A8" s="94" t="s">
        <v>122</v>
      </c>
      <c r="B8" s="96" t="s">
        <v>114</v>
      </c>
      <c r="C8" s="96" t="s">
        <v>273</v>
      </c>
      <c r="D8" s="96" t="s">
        <v>274</v>
      </c>
      <c r="E8" s="96" t="s">
        <v>27</v>
      </c>
      <c r="F8" s="96" t="s">
        <v>21</v>
      </c>
      <c r="G8" s="71">
        <v>2.6851242872738898E-4</v>
      </c>
      <c r="H8" s="71">
        <v>0.53894925487348599</v>
      </c>
      <c r="I8" s="71">
        <v>3.2325908451537501E-4</v>
      </c>
      <c r="J8" s="71">
        <v>4.30530181453447E-8</v>
      </c>
      <c r="K8" s="71">
        <v>1.0468619566705601E-3</v>
      </c>
      <c r="L8" s="71">
        <v>7.75576351015165E-4</v>
      </c>
      <c r="M8" s="71">
        <v>2.7997721456303801E-4</v>
      </c>
      <c r="N8" s="71">
        <v>1.7888431010685901E-6</v>
      </c>
      <c r="O8" s="71">
        <v>5.47558220975119E-3</v>
      </c>
      <c r="P8" s="72">
        <v>1.01084431714201E-3</v>
      </c>
      <c r="Q8" s="71">
        <v>2.8208712289488399E-3</v>
      </c>
      <c r="R8" s="71">
        <v>0.108379556275885</v>
      </c>
      <c r="S8" s="71">
        <v>5.0515411962129596E-3</v>
      </c>
      <c r="T8" s="71">
        <v>0.126111186381341</v>
      </c>
      <c r="U8" s="71">
        <v>1.34364033666882E-5</v>
      </c>
      <c r="V8" s="71">
        <v>3.90278071627383E-3</v>
      </c>
      <c r="W8" s="71">
        <v>3.6385992719866998E-2</v>
      </c>
      <c r="X8" s="71">
        <v>1.4656893574000899E-4</v>
      </c>
      <c r="Y8" s="84">
        <v>0</v>
      </c>
      <c r="Z8" s="81" t="s">
        <v>115</v>
      </c>
      <c r="AA8" s="86">
        <v>1</v>
      </c>
      <c r="AB8" s="81" t="s">
        <v>116</v>
      </c>
      <c r="AC8" s="297" t="s">
        <v>21</v>
      </c>
      <c r="AD8" s="288"/>
      <c r="AE8" s="297" t="s">
        <v>21</v>
      </c>
      <c r="AF8" s="288"/>
      <c r="AG8" s="297" t="s">
        <v>21</v>
      </c>
      <c r="AH8" s="288"/>
      <c r="AI8" s="75">
        <f t="shared" ref="AI8:AZ8" si="2">$Y8*G8/$AA8</f>
        <v>0</v>
      </c>
      <c r="AJ8" s="75">
        <f t="shared" si="2"/>
        <v>0</v>
      </c>
      <c r="AK8" s="75">
        <f t="shared" si="2"/>
        <v>0</v>
      </c>
      <c r="AL8" s="75">
        <f t="shared" si="2"/>
        <v>0</v>
      </c>
      <c r="AM8" s="75">
        <f t="shared" si="2"/>
        <v>0</v>
      </c>
      <c r="AN8" s="75">
        <f t="shared" si="2"/>
        <v>0</v>
      </c>
      <c r="AO8" s="75">
        <f t="shared" si="2"/>
        <v>0</v>
      </c>
      <c r="AP8" s="75">
        <f t="shared" si="2"/>
        <v>0</v>
      </c>
      <c r="AQ8" s="75">
        <f t="shared" si="2"/>
        <v>0</v>
      </c>
      <c r="AR8" s="75">
        <f t="shared" si="2"/>
        <v>0</v>
      </c>
      <c r="AS8" s="75">
        <f t="shared" si="2"/>
        <v>0</v>
      </c>
      <c r="AT8" s="75">
        <f t="shared" si="2"/>
        <v>0</v>
      </c>
      <c r="AU8" s="75">
        <f t="shared" si="2"/>
        <v>0</v>
      </c>
      <c r="AV8" s="75">
        <f t="shared" si="2"/>
        <v>0</v>
      </c>
      <c r="AW8" s="75">
        <f t="shared" si="2"/>
        <v>0</v>
      </c>
      <c r="AX8" s="75">
        <f t="shared" si="2"/>
        <v>0</v>
      </c>
      <c r="AY8" s="75">
        <f t="shared" si="2"/>
        <v>0</v>
      </c>
      <c r="AZ8" s="76">
        <f t="shared" si="2"/>
        <v>0</v>
      </c>
    </row>
    <row r="9" spans="1:52" s="50" customFormat="1" ht="57.75" customHeight="1" x14ac:dyDescent="0.2">
      <c r="A9" s="94" t="s">
        <v>124</v>
      </c>
      <c r="B9" s="96" t="s">
        <v>117</v>
      </c>
      <c r="C9" s="96" t="s">
        <v>278</v>
      </c>
      <c r="D9" s="96" t="s">
        <v>275</v>
      </c>
      <c r="E9" s="95" t="s">
        <v>109</v>
      </c>
      <c r="F9" s="96" t="s">
        <v>276</v>
      </c>
      <c r="G9" s="71">
        <v>2.24275909461069E-4</v>
      </c>
      <c r="H9" s="71">
        <v>0.604707568063797</v>
      </c>
      <c r="I9" s="71">
        <v>1.54330518812281E-4</v>
      </c>
      <c r="J9" s="71">
        <v>8.6695806124094508E-9</v>
      </c>
      <c r="K9" s="71">
        <v>6.7681601124103299E-5</v>
      </c>
      <c r="L9" s="71">
        <v>6.6062202680451001E-5</v>
      </c>
      <c r="M9" s="71">
        <v>5.58241157326282E-4</v>
      </c>
      <c r="N9" s="71">
        <v>1.7073468965644399E-6</v>
      </c>
      <c r="O9" s="71">
        <v>1.2461380173565699E-2</v>
      </c>
      <c r="P9" s="72">
        <v>4.8140030020997699E-4</v>
      </c>
      <c r="Q9" s="71">
        <v>3.03386620191089E-3</v>
      </c>
      <c r="R9" s="71">
        <v>0.16574869262572101</v>
      </c>
      <c r="S9" s="71">
        <v>5.9166200443429504E-3</v>
      </c>
      <c r="T9" s="71">
        <v>2.1731515009899699E-2</v>
      </c>
      <c r="U9" s="71">
        <v>1.4840284359424899E-5</v>
      </c>
      <c r="V9" s="71">
        <v>9.6055193571639996E-3</v>
      </c>
      <c r="W9" s="71">
        <v>5.7212263532315302E-3</v>
      </c>
      <c r="X9" s="71">
        <v>6.3770762948750802E-5</v>
      </c>
      <c r="Y9" s="84">
        <v>0</v>
      </c>
      <c r="Z9" s="81" t="s">
        <v>115</v>
      </c>
      <c r="AA9" s="295" t="s">
        <v>21</v>
      </c>
      <c r="AB9" s="296"/>
      <c r="AC9" s="297" t="s">
        <v>21</v>
      </c>
      <c r="AD9" s="288"/>
      <c r="AE9" s="87"/>
      <c r="AF9" s="87"/>
      <c r="AG9" s="87"/>
      <c r="AH9" s="87"/>
      <c r="AI9" s="75">
        <f t="shared" ref="AI9:AZ9" si="3">$Y9*G9</f>
        <v>0</v>
      </c>
      <c r="AJ9" s="75">
        <f t="shared" si="3"/>
        <v>0</v>
      </c>
      <c r="AK9" s="75">
        <f t="shared" si="3"/>
        <v>0</v>
      </c>
      <c r="AL9" s="75">
        <f t="shared" si="3"/>
        <v>0</v>
      </c>
      <c r="AM9" s="75">
        <f t="shared" si="3"/>
        <v>0</v>
      </c>
      <c r="AN9" s="75">
        <f t="shared" si="3"/>
        <v>0</v>
      </c>
      <c r="AO9" s="75">
        <f t="shared" si="3"/>
        <v>0</v>
      </c>
      <c r="AP9" s="75">
        <f t="shared" si="3"/>
        <v>0</v>
      </c>
      <c r="AQ9" s="75">
        <f t="shared" si="3"/>
        <v>0</v>
      </c>
      <c r="AR9" s="75">
        <f t="shared" si="3"/>
        <v>0</v>
      </c>
      <c r="AS9" s="75">
        <f t="shared" si="3"/>
        <v>0</v>
      </c>
      <c r="AT9" s="75">
        <f t="shared" si="3"/>
        <v>0</v>
      </c>
      <c r="AU9" s="75">
        <f t="shared" si="3"/>
        <v>0</v>
      </c>
      <c r="AV9" s="75">
        <f t="shared" si="3"/>
        <v>0</v>
      </c>
      <c r="AW9" s="75">
        <f t="shared" si="3"/>
        <v>0</v>
      </c>
      <c r="AX9" s="75">
        <f t="shared" si="3"/>
        <v>0</v>
      </c>
      <c r="AY9" s="75">
        <f t="shared" si="3"/>
        <v>0</v>
      </c>
      <c r="AZ9" s="76">
        <f t="shared" si="3"/>
        <v>0</v>
      </c>
    </row>
    <row r="10" spans="1:52" s="50" customFormat="1" ht="57.75" customHeight="1" x14ac:dyDescent="0.2">
      <c r="A10" s="94" t="s">
        <v>280</v>
      </c>
      <c r="B10" s="96" t="s">
        <v>117</v>
      </c>
      <c r="C10" s="96" t="s">
        <v>279</v>
      </c>
      <c r="D10" s="96" t="s">
        <v>275</v>
      </c>
      <c r="E10" s="95" t="s">
        <v>109</v>
      </c>
      <c r="F10" s="96" t="s">
        <v>281</v>
      </c>
      <c r="G10" s="71">
        <v>2.3344572082259401E-4</v>
      </c>
      <c r="H10" s="71">
        <v>0.60311838740663004</v>
      </c>
      <c r="I10" s="71">
        <v>1.36405747801336E-4</v>
      </c>
      <c r="J10" s="71">
        <v>7.8996888168262794E-9</v>
      </c>
      <c r="K10" s="71">
        <v>5.8129370612309503E-5</v>
      </c>
      <c r="L10" s="71">
        <v>5.65493718162092E-5</v>
      </c>
      <c r="M10" s="71">
        <v>5.5762125201534295E-4</v>
      </c>
      <c r="N10" s="71">
        <v>1.5935822548241401E-6</v>
      </c>
      <c r="O10" s="71">
        <v>1.2433158424139499E-2</v>
      </c>
      <c r="P10" s="72">
        <v>5.5373112964878001E-4</v>
      </c>
      <c r="Q10" s="71">
        <v>9.68590881414198E-4</v>
      </c>
      <c r="R10" s="71">
        <v>0.16364938078765801</v>
      </c>
      <c r="S10" s="71">
        <v>5.8499391605062899E-3</v>
      </c>
      <c r="T10" s="71">
        <v>1.8730178336144401E-2</v>
      </c>
      <c r="U10" s="71">
        <v>1.37220548039426E-5</v>
      </c>
      <c r="V10" s="71">
        <v>9.5886248277227693E-3</v>
      </c>
      <c r="W10" s="71">
        <v>4.9001242705753699E-3</v>
      </c>
      <c r="X10" s="71">
        <v>5.6951706621600199E-5</v>
      </c>
      <c r="Y10" s="84">
        <v>0</v>
      </c>
      <c r="Z10" s="81" t="s">
        <v>115</v>
      </c>
      <c r="AA10" s="295" t="s">
        <v>21</v>
      </c>
      <c r="AB10" s="296"/>
      <c r="AC10" s="297" t="s">
        <v>21</v>
      </c>
      <c r="AD10" s="288"/>
      <c r="AE10" s="87"/>
      <c r="AF10" s="87"/>
      <c r="AG10" s="87"/>
      <c r="AH10" s="87"/>
      <c r="AI10" s="75">
        <f t="shared" ref="AI10:AI11" si="4">$Y10*G10</f>
        <v>0</v>
      </c>
      <c r="AJ10" s="75">
        <f t="shared" ref="AJ10:AJ11" si="5">$Y10*H10</f>
        <v>0</v>
      </c>
      <c r="AK10" s="75">
        <f t="shared" ref="AK10:AK11" si="6">$Y10*I10</f>
        <v>0</v>
      </c>
      <c r="AL10" s="75">
        <f t="shared" ref="AL10:AL11" si="7">$Y10*J10</f>
        <v>0</v>
      </c>
      <c r="AM10" s="75">
        <f t="shared" ref="AM10:AM11" si="8">$Y10*K10</f>
        <v>0</v>
      </c>
      <c r="AN10" s="75">
        <f t="shared" ref="AN10:AN11" si="9">$Y10*L10</f>
        <v>0</v>
      </c>
      <c r="AO10" s="75">
        <f t="shared" ref="AO10:AO11" si="10">$Y10*M10</f>
        <v>0</v>
      </c>
      <c r="AP10" s="75">
        <f t="shared" ref="AP10:AP11" si="11">$Y10*N10</f>
        <v>0</v>
      </c>
      <c r="AQ10" s="75">
        <f t="shared" ref="AQ10:AQ11" si="12">$Y10*O10</f>
        <v>0</v>
      </c>
      <c r="AR10" s="75">
        <f t="shared" ref="AR10:AR11" si="13">$Y10*P10</f>
        <v>0</v>
      </c>
      <c r="AS10" s="75">
        <f t="shared" ref="AS10:AS11" si="14">$Y10*Q10</f>
        <v>0</v>
      </c>
      <c r="AT10" s="75">
        <f t="shared" ref="AT10:AT11" si="15">$Y10*R10</f>
        <v>0</v>
      </c>
      <c r="AU10" s="75">
        <f t="shared" ref="AU10:AU11" si="16">$Y10*S10</f>
        <v>0</v>
      </c>
      <c r="AV10" s="75">
        <f t="shared" ref="AV10:AV11" si="17">$Y10*T10</f>
        <v>0</v>
      </c>
      <c r="AW10" s="75">
        <f t="shared" ref="AW10:AW11" si="18">$Y10*U10</f>
        <v>0</v>
      </c>
      <c r="AX10" s="75">
        <f t="shared" ref="AX10:AX11" si="19">$Y10*V10</f>
        <v>0</v>
      </c>
      <c r="AY10" s="75">
        <f t="shared" ref="AY10:AY11" si="20">$Y10*W10</f>
        <v>0</v>
      </c>
      <c r="AZ10" s="76">
        <f t="shared" ref="AZ10:AZ11" si="21">$Y10*X10</f>
        <v>0</v>
      </c>
    </row>
    <row r="11" spans="1:52" s="50" customFormat="1" ht="57.75" customHeight="1" x14ac:dyDescent="0.2">
      <c r="A11" s="94" t="s">
        <v>282</v>
      </c>
      <c r="B11" s="96" t="s">
        <v>117</v>
      </c>
      <c r="C11" s="96" t="s">
        <v>277</v>
      </c>
      <c r="D11" s="96" t="s">
        <v>283</v>
      </c>
      <c r="E11" s="95" t="s">
        <v>109</v>
      </c>
      <c r="F11" s="96" t="s">
        <v>284</v>
      </c>
      <c r="G11" s="71">
        <v>8.6311330116818193E-5</v>
      </c>
      <c r="H11" s="71">
        <v>4.8982957974687699E-2</v>
      </c>
      <c r="I11" s="71">
        <v>4.7129537621819102E-5</v>
      </c>
      <c r="J11" s="71">
        <v>3.2641120316476999E-9</v>
      </c>
      <c r="K11" s="71">
        <v>3.1914689729662503E-5</v>
      </c>
      <c r="L11" s="71">
        <v>3.1070915968127199E-5</v>
      </c>
      <c r="M11" s="71">
        <v>1.95807324439802E-4</v>
      </c>
      <c r="N11" s="71">
        <v>7.5511284179397298E-7</v>
      </c>
      <c r="O11" s="71">
        <v>2.6339254158071301E-3</v>
      </c>
      <c r="P11" s="72">
        <v>3.9211220718559498E-4</v>
      </c>
      <c r="Q11" s="71">
        <v>4.1468677568033002E-4</v>
      </c>
      <c r="R11" s="71">
        <v>5.0584447140010598E-2</v>
      </c>
      <c r="S11" s="71">
        <v>3.8070382741663298E-3</v>
      </c>
      <c r="T11" s="71">
        <v>1.17836023380248E-2</v>
      </c>
      <c r="U11" s="71">
        <v>3.7404171527493698E-6</v>
      </c>
      <c r="V11" s="71">
        <v>1.9474890310426699E-3</v>
      </c>
      <c r="W11" s="71">
        <v>3.06276554225804E-3</v>
      </c>
      <c r="X11" s="71">
        <v>2.34670290737461E-5</v>
      </c>
      <c r="Y11" s="84">
        <v>0</v>
      </c>
      <c r="Z11" s="81" t="s">
        <v>115</v>
      </c>
      <c r="AA11" s="295" t="s">
        <v>21</v>
      </c>
      <c r="AB11" s="296"/>
      <c r="AC11" s="297" t="s">
        <v>21</v>
      </c>
      <c r="AD11" s="288"/>
      <c r="AE11" s="87"/>
      <c r="AF11" s="87"/>
      <c r="AG11" s="87"/>
      <c r="AH11" s="87"/>
      <c r="AI11" s="75">
        <f t="shared" si="4"/>
        <v>0</v>
      </c>
      <c r="AJ11" s="75">
        <f t="shared" si="5"/>
        <v>0</v>
      </c>
      <c r="AK11" s="75">
        <f t="shared" si="6"/>
        <v>0</v>
      </c>
      <c r="AL11" s="75">
        <f t="shared" si="7"/>
        <v>0</v>
      </c>
      <c r="AM11" s="75">
        <f t="shared" si="8"/>
        <v>0</v>
      </c>
      <c r="AN11" s="75">
        <f t="shared" si="9"/>
        <v>0</v>
      </c>
      <c r="AO11" s="75">
        <f t="shared" si="10"/>
        <v>0</v>
      </c>
      <c r="AP11" s="75">
        <f t="shared" si="11"/>
        <v>0</v>
      </c>
      <c r="AQ11" s="75">
        <f t="shared" si="12"/>
        <v>0</v>
      </c>
      <c r="AR11" s="75">
        <f t="shared" si="13"/>
        <v>0</v>
      </c>
      <c r="AS11" s="75">
        <f t="shared" si="14"/>
        <v>0</v>
      </c>
      <c r="AT11" s="75">
        <f t="shared" si="15"/>
        <v>0</v>
      </c>
      <c r="AU11" s="75">
        <f t="shared" si="16"/>
        <v>0</v>
      </c>
      <c r="AV11" s="75">
        <f t="shared" si="17"/>
        <v>0</v>
      </c>
      <c r="AW11" s="75">
        <f t="shared" si="18"/>
        <v>0</v>
      </c>
      <c r="AX11" s="75">
        <f t="shared" si="19"/>
        <v>0</v>
      </c>
      <c r="AY11" s="75">
        <f t="shared" si="20"/>
        <v>0</v>
      </c>
      <c r="AZ11" s="76">
        <f t="shared" si="21"/>
        <v>0</v>
      </c>
    </row>
    <row r="12" spans="1:52" s="50" customFormat="1" ht="57.75" customHeight="1" x14ac:dyDescent="0.2">
      <c r="A12" s="94" t="s">
        <v>123</v>
      </c>
      <c r="B12" s="96" t="s">
        <v>117</v>
      </c>
      <c r="C12" s="96" t="s">
        <v>285</v>
      </c>
      <c r="D12" s="96" t="s">
        <v>286</v>
      </c>
      <c r="E12" s="96" t="s">
        <v>27</v>
      </c>
      <c r="F12" s="96" t="s">
        <v>21</v>
      </c>
      <c r="G12" s="71">
        <v>1.5414719767325199E-4</v>
      </c>
      <c r="H12" s="71">
        <v>0.21909037919434601</v>
      </c>
      <c r="I12" s="71">
        <v>5.1464209552086004E-4</v>
      </c>
      <c r="J12" s="71">
        <v>4.2134009602465397E-8</v>
      </c>
      <c r="K12" s="71">
        <v>1.06273988030002E-3</v>
      </c>
      <c r="L12" s="71">
        <v>1.0488179254500201E-3</v>
      </c>
      <c r="M12" s="71">
        <v>1.4547678603476499E-4</v>
      </c>
      <c r="N12" s="71">
        <v>8.4836173318407995E-7</v>
      </c>
      <c r="O12" s="71">
        <v>2.0021812153865402E-3</v>
      </c>
      <c r="P12" s="72">
        <v>2.9471960934870601E-3</v>
      </c>
      <c r="Q12" s="71">
        <v>1.8387987859119601E-3</v>
      </c>
      <c r="R12" s="71">
        <v>2.5806344701470699E-2</v>
      </c>
      <c r="S12" s="71">
        <v>3.2841077657987899E-3</v>
      </c>
      <c r="T12" s="71">
        <v>0.109120832971352</v>
      </c>
      <c r="U12" s="71">
        <v>7.0424627044622802E-6</v>
      </c>
      <c r="V12" s="71">
        <v>1.45747608758632E-3</v>
      </c>
      <c r="W12" s="71">
        <v>3.6352245278296599E-2</v>
      </c>
      <c r="X12" s="71">
        <v>2.05626971976151E-4</v>
      </c>
      <c r="Y12" s="84">
        <v>0</v>
      </c>
      <c r="Z12" s="81" t="s">
        <v>115</v>
      </c>
      <c r="AA12" s="295" t="s">
        <v>21</v>
      </c>
      <c r="AB12" s="296"/>
      <c r="AC12" s="297" t="s">
        <v>21</v>
      </c>
      <c r="AD12" s="288"/>
      <c r="AE12" s="297" t="s">
        <v>21</v>
      </c>
      <c r="AF12" s="288"/>
      <c r="AG12" s="297" t="s">
        <v>21</v>
      </c>
      <c r="AH12" s="288"/>
      <c r="AI12" s="75">
        <f t="shared" ref="AI12:AZ12" si="22">$Y12*G12</f>
        <v>0</v>
      </c>
      <c r="AJ12" s="75">
        <f t="shared" si="22"/>
        <v>0</v>
      </c>
      <c r="AK12" s="75">
        <f t="shared" si="22"/>
        <v>0</v>
      </c>
      <c r="AL12" s="75">
        <f t="shared" si="22"/>
        <v>0</v>
      </c>
      <c r="AM12" s="75">
        <f t="shared" si="22"/>
        <v>0</v>
      </c>
      <c r="AN12" s="75">
        <f t="shared" si="22"/>
        <v>0</v>
      </c>
      <c r="AO12" s="75">
        <f t="shared" si="22"/>
        <v>0</v>
      </c>
      <c r="AP12" s="75">
        <f t="shared" si="22"/>
        <v>0</v>
      </c>
      <c r="AQ12" s="75">
        <f t="shared" si="22"/>
        <v>0</v>
      </c>
      <c r="AR12" s="75">
        <f t="shared" si="22"/>
        <v>0</v>
      </c>
      <c r="AS12" s="75">
        <f t="shared" si="22"/>
        <v>0</v>
      </c>
      <c r="AT12" s="75">
        <f t="shared" si="22"/>
        <v>0</v>
      </c>
      <c r="AU12" s="75">
        <f t="shared" si="22"/>
        <v>0</v>
      </c>
      <c r="AV12" s="75">
        <f t="shared" si="22"/>
        <v>0</v>
      </c>
      <c r="AW12" s="75">
        <f t="shared" si="22"/>
        <v>0</v>
      </c>
      <c r="AX12" s="75">
        <f t="shared" si="22"/>
        <v>0</v>
      </c>
      <c r="AY12" s="75">
        <f t="shared" si="22"/>
        <v>0</v>
      </c>
      <c r="AZ12" s="76">
        <f t="shared" si="22"/>
        <v>0</v>
      </c>
    </row>
    <row r="13" spans="1:52" s="50" customFormat="1" ht="57.75" customHeight="1" x14ac:dyDescent="0.2">
      <c r="A13" s="94" t="s">
        <v>125</v>
      </c>
      <c r="B13" s="96" t="s">
        <v>117</v>
      </c>
      <c r="C13" s="96" t="s">
        <v>288</v>
      </c>
      <c r="D13" s="96" t="s">
        <v>287</v>
      </c>
      <c r="E13" s="96" t="s">
        <v>27</v>
      </c>
      <c r="F13" s="96" t="s">
        <v>21</v>
      </c>
      <c r="G13" s="71">
        <v>6.2778258794021899E-4</v>
      </c>
      <c r="H13" s="71">
        <v>0.205381193709957</v>
      </c>
      <c r="I13" s="71">
        <v>3.0392662940586401E-4</v>
      </c>
      <c r="J13" s="71">
        <v>3.3793747465961202E-8</v>
      </c>
      <c r="K13" s="71">
        <v>2.8948523187565602E-4</v>
      </c>
      <c r="L13" s="71">
        <v>2.6939373218594402E-4</v>
      </c>
      <c r="M13" s="71">
        <v>2.9201593161561198E-4</v>
      </c>
      <c r="N13" s="71">
        <v>2.8829056772425599E-6</v>
      </c>
      <c r="O13" s="71">
        <v>4.0425729967321997E-3</v>
      </c>
      <c r="P13" s="72">
        <v>1.44696278621695E-3</v>
      </c>
      <c r="Q13" s="71">
        <v>9.3343557159505895E-3</v>
      </c>
      <c r="R13" s="71">
        <v>7.4449639157037201E-2</v>
      </c>
      <c r="S13" s="71">
        <v>8.2670954869836794E-3</v>
      </c>
      <c r="T13" s="71">
        <v>8.6553481713090102E-2</v>
      </c>
      <c r="U13" s="71">
        <v>3.7676218574402199E-5</v>
      </c>
      <c r="V13" s="71">
        <v>3.0338406517564798E-3</v>
      </c>
      <c r="W13" s="71">
        <v>2.1862422288864099E-2</v>
      </c>
      <c r="X13" s="71">
        <v>1.8636182627461401E-4</v>
      </c>
      <c r="Y13" s="84">
        <v>0</v>
      </c>
      <c r="Z13" s="81" t="s">
        <v>115</v>
      </c>
      <c r="AA13" s="295" t="s">
        <v>21</v>
      </c>
      <c r="AB13" s="296"/>
      <c r="AC13" s="297" t="s">
        <v>21</v>
      </c>
      <c r="AD13" s="288"/>
      <c r="AE13" s="297" t="s">
        <v>21</v>
      </c>
      <c r="AF13" s="288"/>
      <c r="AG13" s="297" t="s">
        <v>21</v>
      </c>
      <c r="AH13" s="288"/>
      <c r="AI13" s="75">
        <f t="shared" ref="AI13:AZ13" si="23">$Y13*G13</f>
        <v>0</v>
      </c>
      <c r="AJ13" s="75">
        <f t="shared" si="23"/>
        <v>0</v>
      </c>
      <c r="AK13" s="75">
        <f t="shared" si="23"/>
        <v>0</v>
      </c>
      <c r="AL13" s="75">
        <f t="shared" si="23"/>
        <v>0</v>
      </c>
      <c r="AM13" s="75">
        <f t="shared" si="23"/>
        <v>0</v>
      </c>
      <c r="AN13" s="75">
        <f t="shared" si="23"/>
        <v>0</v>
      </c>
      <c r="AO13" s="75">
        <f t="shared" si="23"/>
        <v>0</v>
      </c>
      <c r="AP13" s="75">
        <f t="shared" si="23"/>
        <v>0</v>
      </c>
      <c r="AQ13" s="75">
        <f t="shared" si="23"/>
        <v>0</v>
      </c>
      <c r="AR13" s="75">
        <f t="shared" si="23"/>
        <v>0</v>
      </c>
      <c r="AS13" s="75">
        <f t="shared" si="23"/>
        <v>0</v>
      </c>
      <c r="AT13" s="75">
        <f t="shared" si="23"/>
        <v>0</v>
      </c>
      <c r="AU13" s="75">
        <f t="shared" si="23"/>
        <v>0</v>
      </c>
      <c r="AV13" s="75">
        <f t="shared" si="23"/>
        <v>0</v>
      </c>
      <c r="AW13" s="75">
        <f t="shared" si="23"/>
        <v>0</v>
      </c>
      <c r="AX13" s="75">
        <f t="shared" si="23"/>
        <v>0</v>
      </c>
      <c r="AY13" s="75">
        <f t="shared" si="23"/>
        <v>0</v>
      </c>
      <c r="AZ13" s="76">
        <f t="shared" si="23"/>
        <v>0</v>
      </c>
    </row>
    <row r="14" spans="1:52" s="50" customFormat="1" ht="57.75" customHeight="1" x14ac:dyDescent="0.2">
      <c r="A14" s="94" t="s">
        <v>126</v>
      </c>
      <c r="B14" s="96" t="s">
        <v>117</v>
      </c>
      <c r="C14" s="96" t="s">
        <v>290</v>
      </c>
      <c r="D14" s="96" t="s">
        <v>289</v>
      </c>
      <c r="E14" s="96" t="s">
        <v>27</v>
      </c>
      <c r="F14" s="96" t="s">
        <v>21</v>
      </c>
      <c r="G14" s="71">
        <v>7.0292928415147799E-4</v>
      </c>
      <c r="H14" s="71">
        <v>0.153815255627439</v>
      </c>
      <c r="I14" s="71">
        <v>3.2647223696904802E-4</v>
      </c>
      <c r="J14" s="71">
        <v>3.8782917317147903E-8</v>
      </c>
      <c r="K14" s="71">
        <v>2.42706400893619E-4</v>
      </c>
      <c r="L14" s="71">
        <v>2.3738660871272201E-4</v>
      </c>
      <c r="M14" s="71">
        <v>1.3945529706527101E-4</v>
      </c>
      <c r="N14" s="71">
        <v>3.2424041411484999E-6</v>
      </c>
      <c r="O14" s="71">
        <v>3.7422848368169601E-3</v>
      </c>
      <c r="P14" s="72">
        <v>3.83153837477102E-3</v>
      </c>
      <c r="Q14" s="71">
        <v>1.11156278503888E-2</v>
      </c>
      <c r="R14" s="71">
        <v>7.5203697349906604E-2</v>
      </c>
      <c r="S14" s="71">
        <v>5.23582287862011E-3</v>
      </c>
      <c r="T14" s="71">
        <v>9.5670059193338097E-2</v>
      </c>
      <c r="U14" s="71">
        <v>4.2609215240516299E-5</v>
      </c>
      <c r="V14" s="71">
        <v>2.8128911990824802E-3</v>
      </c>
      <c r="W14" s="71">
        <v>2.5884097896236899E-2</v>
      </c>
      <c r="X14" s="71">
        <v>2.06863070070425E-4</v>
      </c>
      <c r="Y14" s="84">
        <v>0</v>
      </c>
      <c r="Z14" s="81" t="s">
        <v>115</v>
      </c>
      <c r="AA14" s="295" t="s">
        <v>21</v>
      </c>
      <c r="AB14" s="296"/>
      <c r="AC14" s="297" t="s">
        <v>21</v>
      </c>
      <c r="AD14" s="288"/>
      <c r="AE14" s="297" t="s">
        <v>21</v>
      </c>
      <c r="AF14" s="288"/>
      <c r="AG14" s="297" t="s">
        <v>21</v>
      </c>
      <c r="AH14" s="288"/>
      <c r="AI14" s="75">
        <f t="shared" ref="AI14:AZ14" si="24">$Y14*G14</f>
        <v>0</v>
      </c>
      <c r="AJ14" s="75">
        <f t="shared" si="24"/>
        <v>0</v>
      </c>
      <c r="AK14" s="75">
        <f t="shared" si="24"/>
        <v>0</v>
      </c>
      <c r="AL14" s="75">
        <f t="shared" si="24"/>
        <v>0</v>
      </c>
      <c r="AM14" s="75">
        <f t="shared" si="24"/>
        <v>0</v>
      </c>
      <c r="AN14" s="75">
        <f t="shared" si="24"/>
        <v>0</v>
      </c>
      <c r="AO14" s="75">
        <f t="shared" si="24"/>
        <v>0</v>
      </c>
      <c r="AP14" s="75">
        <f t="shared" si="24"/>
        <v>0</v>
      </c>
      <c r="AQ14" s="75">
        <f t="shared" si="24"/>
        <v>0</v>
      </c>
      <c r="AR14" s="75">
        <f t="shared" si="24"/>
        <v>0</v>
      </c>
      <c r="AS14" s="75">
        <f t="shared" si="24"/>
        <v>0</v>
      </c>
      <c r="AT14" s="75">
        <f t="shared" si="24"/>
        <v>0</v>
      </c>
      <c r="AU14" s="75">
        <f t="shared" si="24"/>
        <v>0</v>
      </c>
      <c r="AV14" s="75">
        <f t="shared" si="24"/>
        <v>0</v>
      </c>
      <c r="AW14" s="75">
        <f t="shared" si="24"/>
        <v>0</v>
      </c>
      <c r="AX14" s="75">
        <f t="shared" si="24"/>
        <v>0</v>
      </c>
      <c r="AY14" s="75">
        <f t="shared" si="24"/>
        <v>0</v>
      </c>
      <c r="AZ14" s="76">
        <f t="shared" si="24"/>
        <v>0</v>
      </c>
    </row>
    <row r="15" spans="1:52" s="50" customFormat="1" ht="57.75" customHeight="1" x14ac:dyDescent="0.2">
      <c r="A15" s="97" t="s">
        <v>127</v>
      </c>
      <c r="B15" s="96" t="s">
        <v>117</v>
      </c>
      <c r="C15" s="98" t="s">
        <v>292</v>
      </c>
      <c r="D15" s="98" t="s">
        <v>291</v>
      </c>
      <c r="E15" s="99" t="s">
        <v>136</v>
      </c>
      <c r="F15" s="99" t="s">
        <v>138</v>
      </c>
      <c r="G15" s="71">
        <v>2.3537978298997101E-3</v>
      </c>
      <c r="H15" s="71">
        <v>0.14031638469721899</v>
      </c>
      <c r="I15" s="71">
        <v>4.0722921202902101E-5</v>
      </c>
      <c r="J15" s="71">
        <v>1.3584284881544801E-8</v>
      </c>
      <c r="K15" s="71">
        <v>3.38736047015367E-5</v>
      </c>
      <c r="L15" s="71">
        <v>3.2514522417139097E-5</v>
      </c>
      <c r="M15" s="71">
        <v>2.7591652276056001E-4</v>
      </c>
      <c r="N15" s="71">
        <v>6.3018141399165296E-7</v>
      </c>
      <c r="O15" s="71">
        <v>2.0565688553139598E-3</v>
      </c>
      <c r="P15" s="71">
        <v>3.3195140547321099E-3</v>
      </c>
      <c r="Q15" s="71">
        <v>1.4851766909338799E-2</v>
      </c>
      <c r="R15" s="71">
        <v>2.5685686217741598E-2</v>
      </c>
      <c r="S15" s="71">
        <v>4.8575826352967597E-3</v>
      </c>
      <c r="T15" s="71">
        <v>9.7947884546988502E-3</v>
      </c>
      <c r="U15" s="71">
        <v>4.3880106657202501E-6</v>
      </c>
      <c r="V15" s="71">
        <v>1.56141255566706E-3</v>
      </c>
      <c r="W15" s="71">
        <v>2.1201932040071699E-3</v>
      </c>
      <c r="X15" s="71">
        <v>1.9685453193662501E-5</v>
      </c>
      <c r="Y15" s="84">
        <v>0</v>
      </c>
      <c r="Z15" s="81" t="s">
        <v>115</v>
      </c>
      <c r="AA15" s="295" t="s">
        <v>21</v>
      </c>
      <c r="AB15" s="296"/>
      <c r="AC15" s="297" t="s">
        <v>21</v>
      </c>
      <c r="AD15" s="288"/>
      <c r="AE15" s="297" t="s">
        <v>21</v>
      </c>
      <c r="AF15" s="288"/>
      <c r="AG15" s="297" t="s">
        <v>21</v>
      </c>
      <c r="AH15" s="288"/>
      <c r="AI15" s="75">
        <f t="shared" ref="AI15:AZ15" si="25">$Y15*G15</f>
        <v>0</v>
      </c>
      <c r="AJ15" s="75">
        <f t="shared" si="25"/>
        <v>0</v>
      </c>
      <c r="AK15" s="75">
        <f t="shared" si="25"/>
        <v>0</v>
      </c>
      <c r="AL15" s="75">
        <f t="shared" si="25"/>
        <v>0</v>
      </c>
      <c r="AM15" s="75">
        <f t="shared" si="25"/>
        <v>0</v>
      </c>
      <c r="AN15" s="75">
        <f t="shared" si="25"/>
        <v>0</v>
      </c>
      <c r="AO15" s="75">
        <f t="shared" si="25"/>
        <v>0</v>
      </c>
      <c r="AP15" s="75">
        <f t="shared" si="25"/>
        <v>0</v>
      </c>
      <c r="AQ15" s="75">
        <f t="shared" si="25"/>
        <v>0</v>
      </c>
      <c r="AR15" s="75">
        <f t="shared" si="25"/>
        <v>0</v>
      </c>
      <c r="AS15" s="75">
        <f t="shared" si="25"/>
        <v>0</v>
      </c>
      <c r="AT15" s="75">
        <f t="shared" si="25"/>
        <v>0</v>
      </c>
      <c r="AU15" s="75">
        <f t="shared" si="25"/>
        <v>0</v>
      </c>
      <c r="AV15" s="75">
        <f t="shared" si="25"/>
        <v>0</v>
      </c>
      <c r="AW15" s="75">
        <f t="shared" si="25"/>
        <v>0</v>
      </c>
      <c r="AX15" s="75">
        <f t="shared" si="25"/>
        <v>0</v>
      </c>
      <c r="AY15" s="75">
        <f t="shared" si="25"/>
        <v>0</v>
      </c>
      <c r="AZ15" s="76">
        <f t="shared" si="25"/>
        <v>0</v>
      </c>
    </row>
    <row r="16" spans="1:52" s="50" customFormat="1" ht="57.75" customHeight="1" x14ac:dyDescent="0.2">
      <c r="A16" s="97" t="s">
        <v>128</v>
      </c>
      <c r="B16" s="96" t="s">
        <v>117</v>
      </c>
      <c r="C16" s="98" t="s">
        <v>294</v>
      </c>
      <c r="D16" s="98" t="s">
        <v>293</v>
      </c>
      <c r="E16" s="95" t="s">
        <v>109</v>
      </c>
      <c r="F16" s="99" t="s">
        <v>137</v>
      </c>
      <c r="G16" s="71">
        <v>5.1226139426054302E-4</v>
      </c>
      <c r="H16" s="71">
        <v>0.12843594386816701</v>
      </c>
      <c r="I16" s="71">
        <v>2.8782656480392702E-4</v>
      </c>
      <c r="J16" s="71">
        <v>3.0794024152716002E-8</v>
      </c>
      <c r="K16" s="71">
        <v>2.9749977175724199E-4</v>
      </c>
      <c r="L16" s="71">
        <v>2.9389193316819301E-4</v>
      </c>
      <c r="M16" s="71">
        <v>1.6218946123725201E-4</v>
      </c>
      <c r="N16" s="71">
        <v>2.23687656800194E-6</v>
      </c>
      <c r="O16" s="71">
        <v>2.3226165064791E-3</v>
      </c>
      <c r="P16" s="71">
        <v>1.9618245502083299E-3</v>
      </c>
      <c r="Q16" s="71">
        <v>6.6981380770164897E-3</v>
      </c>
      <c r="R16" s="71">
        <v>5.31235308637239E-2</v>
      </c>
      <c r="S16" s="71">
        <v>4.9553338811305402E-3</v>
      </c>
      <c r="T16" s="71">
        <v>7.6826849520858206E-2</v>
      </c>
      <c r="U16" s="71">
        <v>3.0015349557750499E-5</v>
      </c>
      <c r="V16" s="71">
        <v>1.69574566864511E-3</v>
      </c>
      <c r="W16" s="71">
        <v>1.99529237052046E-2</v>
      </c>
      <c r="X16" s="71">
        <v>1.68140938234539E-4</v>
      </c>
      <c r="Y16" s="84">
        <v>0</v>
      </c>
      <c r="Z16" s="81" t="s">
        <v>115</v>
      </c>
      <c r="AA16" s="295" t="s">
        <v>21</v>
      </c>
      <c r="AB16" s="296"/>
      <c r="AC16" s="297" t="s">
        <v>21</v>
      </c>
      <c r="AD16" s="288"/>
      <c r="AE16" s="297" t="s">
        <v>21</v>
      </c>
      <c r="AF16" s="288"/>
      <c r="AG16" s="297" t="s">
        <v>21</v>
      </c>
      <c r="AH16" s="288"/>
      <c r="AI16" s="75">
        <f t="shared" ref="AI16:AI18" si="26">$Y16*G16</f>
        <v>0</v>
      </c>
      <c r="AJ16" s="75">
        <f t="shared" ref="AJ16:AJ18" si="27">$Y16*H16</f>
        <v>0</v>
      </c>
      <c r="AK16" s="75">
        <f t="shared" ref="AK16:AK18" si="28">$Y16*I16</f>
        <v>0</v>
      </c>
      <c r="AL16" s="75">
        <f t="shared" ref="AL16:AL18" si="29">$Y16*J16</f>
        <v>0</v>
      </c>
      <c r="AM16" s="75">
        <f t="shared" ref="AM16:AM18" si="30">$Y16*K16</f>
        <v>0</v>
      </c>
      <c r="AN16" s="75">
        <f t="shared" ref="AN16:AN18" si="31">$Y16*L16</f>
        <v>0</v>
      </c>
      <c r="AO16" s="75">
        <f t="shared" ref="AO16:AO18" si="32">$Y16*M16</f>
        <v>0</v>
      </c>
      <c r="AP16" s="75">
        <f t="shared" ref="AP16:AP18" si="33">$Y16*N16</f>
        <v>0</v>
      </c>
      <c r="AQ16" s="75">
        <f t="shared" ref="AQ16:AQ18" si="34">$Y16*O16</f>
        <v>0</v>
      </c>
      <c r="AR16" s="75">
        <f t="shared" ref="AR16:AR18" si="35">$Y16*P16</f>
        <v>0</v>
      </c>
      <c r="AS16" s="75">
        <f t="shared" ref="AS16:AS18" si="36">$Y16*Q16</f>
        <v>0</v>
      </c>
      <c r="AT16" s="75">
        <f t="shared" ref="AT16:AT18" si="37">$Y16*R16</f>
        <v>0</v>
      </c>
      <c r="AU16" s="75">
        <f t="shared" ref="AU16:AU18" si="38">$Y16*S16</f>
        <v>0</v>
      </c>
      <c r="AV16" s="75">
        <f t="shared" ref="AV16:AV18" si="39">$Y16*T16</f>
        <v>0</v>
      </c>
      <c r="AW16" s="75">
        <f t="shared" ref="AW16:AW18" si="40">$Y16*U16</f>
        <v>0</v>
      </c>
      <c r="AX16" s="75">
        <f t="shared" ref="AX16:AX18" si="41">$Y16*V16</f>
        <v>0</v>
      </c>
      <c r="AY16" s="75">
        <f t="shared" ref="AY16:AY18" si="42">$Y16*W16</f>
        <v>0</v>
      </c>
      <c r="AZ16" s="76">
        <f t="shared" ref="AZ16:AZ18" si="43">$Y16*X16</f>
        <v>0</v>
      </c>
    </row>
    <row r="17" spans="1:52" s="50" customFormat="1" ht="57.75" customHeight="1" x14ac:dyDescent="0.2">
      <c r="A17" s="97" t="s">
        <v>295</v>
      </c>
      <c r="B17" s="96" t="s">
        <v>117</v>
      </c>
      <c r="C17" s="98" t="s">
        <v>296</v>
      </c>
      <c r="D17" s="98" t="s">
        <v>297</v>
      </c>
      <c r="E17" s="95" t="s">
        <v>109</v>
      </c>
      <c r="F17" s="99" t="s">
        <v>298</v>
      </c>
      <c r="G17" s="71">
        <v>5.39962434841482E-4</v>
      </c>
      <c r="H17" s="71">
        <v>0.33095946080392002</v>
      </c>
      <c r="I17" s="71">
        <v>2.6305180385152998E-4</v>
      </c>
      <c r="J17" s="71">
        <v>2.7660940822888001E-8</v>
      </c>
      <c r="K17" s="71">
        <v>1.7784255041522801E-4</v>
      </c>
      <c r="L17" s="71">
        <v>1.7535722018843799E-4</v>
      </c>
      <c r="M17" s="71">
        <v>3.2570457598150903E-4</v>
      </c>
      <c r="N17" s="71">
        <v>2.3863781835481301E-6</v>
      </c>
      <c r="O17" s="71">
        <v>5.11633631137809E-3</v>
      </c>
      <c r="P17" s="71">
        <v>2.97590638603754E-3</v>
      </c>
      <c r="Q17" s="71">
        <v>6.7743141626328603E-3</v>
      </c>
      <c r="R17" s="71">
        <v>8.6269294200169502E-2</v>
      </c>
      <c r="S17" s="71">
        <v>6.5342427056747799E-3</v>
      </c>
      <c r="T17" s="71">
        <v>7.1982372593935695E-2</v>
      </c>
      <c r="U17" s="71">
        <v>3.33561033954239E-5</v>
      </c>
      <c r="V17" s="71">
        <v>3.8673860096918099E-3</v>
      </c>
      <c r="W17" s="71">
        <v>1.8188374844135501E-2</v>
      </c>
      <c r="X17" s="71">
        <v>1.59945193960344E-4</v>
      </c>
      <c r="Y17" s="84">
        <v>0</v>
      </c>
      <c r="Z17" s="81" t="s">
        <v>115</v>
      </c>
      <c r="AA17" s="295" t="s">
        <v>21</v>
      </c>
      <c r="AB17" s="296"/>
      <c r="AC17" s="297" t="s">
        <v>21</v>
      </c>
      <c r="AD17" s="288"/>
      <c r="AE17" s="297" t="s">
        <v>21</v>
      </c>
      <c r="AF17" s="288"/>
      <c r="AG17" s="297" t="s">
        <v>21</v>
      </c>
      <c r="AH17" s="288"/>
      <c r="AI17" s="75">
        <f t="shared" ref="AI17" si="44">$Y17*G17</f>
        <v>0</v>
      </c>
      <c r="AJ17" s="75">
        <f t="shared" ref="AJ17" si="45">$Y17*H17</f>
        <v>0</v>
      </c>
      <c r="AK17" s="75">
        <f t="shared" ref="AK17" si="46">$Y17*I17</f>
        <v>0</v>
      </c>
      <c r="AL17" s="75">
        <f t="shared" ref="AL17" si="47">$Y17*J17</f>
        <v>0</v>
      </c>
      <c r="AM17" s="75">
        <f t="shared" ref="AM17" si="48">$Y17*K17</f>
        <v>0</v>
      </c>
      <c r="AN17" s="75">
        <f t="shared" ref="AN17" si="49">$Y17*L17</f>
        <v>0</v>
      </c>
      <c r="AO17" s="75">
        <f t="shared" ref="AO17" si="50">$Y17*M17</f>
        <v>0</v>
      </c>
      <c r="AP17" s="75">
        <f t="shared" ref="AP17" si="51">$Y17*N17</f>
        <v>0</v>
      </c>
      <c r="AQ17" s="75">
        <f t="shared" ref="AQ17" si="52">$Y17*O17</f>
        <v>0</v>
      </c>
      <c r="AR17" s="75">
        <f t="shared" ref="AR17" si="53">$Y17*P17</f>
        <v>0</v>
      </c>
      <c r="AS17" s="75">
        <f t="shared" ref="AS17" si="54">$Y17*Q17</f>
        <v>0</v>
      </c>
      <c r="AT17" s="75">
        <f t="shared" ref="AT17" si="55">$Y17*R17</f>
        <v>0</v>
      </c>
      <c r="AU17" s="75">
        <f t="shared" ref="AU17" si="56">$Y17*S17</f>
        <v>0</v>
      </c>
      <c r="AV17" s="75">
        <f t="shared" ref="AV17" si="57">$Y17*T17</f>
        <v>0</v>
      </c>
      <c r="AW17" s="75">
        <f t="shared" ref="AW17" si="58">$Y17*U17</f>
        <v>0</v>
      </c>
      <c r="AX17" s="75">
        <f t="shared" ref="AX17" si="59">$Y17*V17</f>
        <v>0</v>
      </c>
      <c r="AY17" s="75">
        <f t="shared" ref="AY17" si="60">$Y17*W17</f>
        <v>0</v>
      </c>
      <c r="AZ17" s="76">
        <f t="shared" ref="AZ17" si="61">$Y17*X17</f>
        <v>0</v>
      </c>
    </row>
    <row r="18" spans="1:52" s="50" customFormat="1" ht="57.75" customHeight="1" x14ac:dyDescent="0.2">
      <c r="A18" s="97" t="s">
        <v>129</v>
      </c>
      <c r="B18" s="96" t="s">
        <v>117</v>
      </c>
      <c r="C18" s="98" t="s">
        <v>300</v>
      </c>
      <c r="D18" s="98" t="s">
        <v>299</v>
      </c>
      <c r="E18" s="96" t="s">
        <v>27</v>
      </c>
      <c r="F18" s="100" t="s">
        <v>21</v>
      </c>
      <c r="G18" s="71">
        <v>8.7522272627616805E-5</v>
      </c>
      <c r="H18" s="71">
        <v>0.19672835099224001</v>
      </c>
      <c r="I18" s="71">
        <v>3.1484778928922397E-4</v>
      </c>
      <c r="J18" s="71">
        <v>2.80438714648965E-8</v>
      </c>
      <c r="K18" s="71">
        <v>5.0626939269787102E-4</v>
      </c>
      <c r="L18" s="71">
        <v>5.0081849424549998E-4</v>
      </c>
      <c r="M18" s="71">
        <v>4.3112050083499498E-5</v>
      </c>
      <c r="N18" s="71">
        <v>3.1882719753715902E-7</v>
      </c>
      <c r="O18" s="71">
        <v>7.6932324621287402E-4</v>
      </c>
      <c r="P18" s="71">
        <v>4.4109746985873698E-4</v>
      </c>
      <c r="Q18" s="71">
        <v>1.5320984498854099E-3</v>
      </c>
      <c r="R18" s="71">
        <v>2.6848174309165501E-2</v>
      </c>
      <c r="S18" s="71">
        <v>7.9002982065756397E-4</v>
      </c>
      <c r="T18" s="71">
        <v>0.107867433475845</v>
      </c>
      <c r="U18" s="71">
        <v>3.4635850686601701E-6</v>
      </c>
      <c r="V18" s="71">
        <v>4.9142028084484999E-4</v>
      </c>
      <c r="W18" s="71">
        <v>3.4707621278447703E-2</v>
      </c>
      <c r="X18" s="71">
        <v>1.0934541897345701E-4</v>
      </c>
      <c r="Y18" s="84">
        <v>0</v>
      </c>
      <c r="Z18" s="81" t="s">
        <v>115</v>
      </c>
      <c r="AA18" s="295" t="s">
        <v>21</v>
      </c>
      <c r="AB18" s="296"/>
      <c r="AC18" s="297" t="s">
        <v>21</v>
      </c>
      <c r="AD18" s="288"/>
      <c r="AE18" s="297" t="s">
        <v>21</v>
      </c>
      <c r="AF18" s="288"/>
      <c r="AG18" s="297" t="s">
        <v>21</v>
      </c>
      <c r="AH18" s="288"/>
      <c r="AI18" s="75">
        <f t="shared" si="26"/>
        <v>0</v>
      </c>
      <c r="AJ18" s="75">
        <f t="shared" si="27"/>
        <v>0</v>
      </c>
      <c r="AK18" s="75">
        <f t="shared" si="28"/>
        <v>0</v>
      </c>
      <c r="AL18" s="75">
        <f t="shared" si="29"/>
        <v>0</v>
      </c>
      <c r="AM18" s="75">
        <f t="shared" si="30"/>
        <v>0</v>
      </c>
      <c r="AN18" s="75">
        <f t="shared" si="31"/>
        <v>0</v>
      </c>
      <c r="AO18" s="75">
        <f t="shared" si="32"/>
        <v>0</v>
      </c>
      <c r="AP18" s="75">
        <f t="shared" si="33"/>
        <v>0</v>
      </c>
      <c r="AQ18" s="75">
        <f t="shared" si="34"/>
        <v>0</v>
      </c>
      <c r="AR18" s="75">
        <f t="shared" si="35"/>
        <v>0</v>
      </c>
      <c r="AS18" s="75">
        <f t="shared" si="36"/>
        <v>0</v>
      </c>
      <c r="AT18" s="75">
        <f t="shared" si="37"/>
        <v>0</v>
      </c>
      <c r="AU18" s="75">
        <f t="shared" si="38"/>
        <v>0</v>
      </c>
      <c r="AV18" s="75">
        <f t="shared" si="39"/>
        <v>0</v>
      </c>
      <c r="AW18" s="75">
        <f t="shared" si="40"/>
        <v>0</v>
      </c>
      <c r="AX18" s="75">
        <f t="shared" si="41"/>
        <v>0</v>
      </c>
      <c r="AY18" s="75">
        <f t="shared" si="42"/>
        <v>0</v>
      </c>
      <c r="AZ18" s="76">
        <f t="shared" si="43"/>
        <v>0</v>
      </c>
    </row>
    <row r="19" spans="1:52" s="50" customFormat="1" ht="57.75" customHeight="1" x14ac:dyDescent="0.2">
      <c r="A19" s="101" t="s">
        <v>130</v>
      </c>
      <c r="B19" s="96" t="s">
        <v>135</v>
      </c>
      <c r="C19" s="98" t="s">
        <v>301</v>
      </c>
      <c r="D19" s="100" t="s">
        <v>302</v>
      </c>
      <c r="E19" s="102" t="s">
        <v>91</v>
      </c>
      <c r="F19" s="100" t="s">
        <v>21</v>
      </c>
      <c r="G19" s="71">
        <v>3.4160909571319701E-4</v>
      </c>
      <c r="H19" s="71">
        <v>0.14299800637006299</v>
      </c>
      <c r="I19" s="71">
        <v>2.1898568841977701E-4</v>
      </c>
      <c r="J19" s="71">
        <v>2.0592641896580499E-8</v>
      </c>
      <c r="K19" s="71">
        <v>3.4918422576881998E-4</v>
      </c>
      <c r="L19" s="71">
        <v>3.4416179435239398E-4</v>
      </c>
      <c r="M19" s="71">
        <v>2.9123789222840402E-4</v>
      </c>
      <c r="N19" s="71">
        <v>1.4033122457773899E-6</v>
      </c>
      <c r="O19" s="71">
        <v>1.99506182878467E-3</v>
      </c>
      <c r="P19" s="71">
        <v>2.33313243182145E-3</v>
      </c>
      <c r="Q19" s="71">
        <v>7.1880685173207797E-3</v>
      </c>
      <c r="R19" s="71">
        <v>3.3791372496577501E-2</v>
      </c>
      <c r="S19" s="71">
        <v>7.7700967348311202E-3</v>
      </c>
      <c r="T19" s="71">
        <v>4.5630108570304001E-2</v>
      </c>
      <c r="U19" s="71">
        <v>1.7939883321811701E-5</v>
      </c>
      <c r="V19" s="71">
        <v>1.44942757226175E-3</v>
      </c>
      <c r="W19" s="71">
        <v>1.27267610935903E-2</v>
      </c>
      <c r="X19" s="71">
        <v>9.07566366953675E-5</v>
      </c>
      <c r="Y19" s="84">
        <v>0</v>
      </c>
      <c r="Z19" s="81" t="s">
        <v>118</v>
      </c>
      <c r="AA19" s="295" t="s">
        <v>21</v>
      </c>
      <c r="AB19" s="296"/>
      <c r="AC19" s="297" t="s">
        <v>21</v>
      </c>
      <c r="AD19" s="288"/>
      <c r="AE19" s="297" t="s">
        <v>21</v>
      </c>
      <c r="AF19" s="288"/>
      <c r="AG19" s="297" t="s">
        <v>21</v>
      </c>
      <c r="AH19" s="288"/>
      <c r="AI19" s="75">
        <f t="shared" ref="AI19:AZ21" si="62">$Y19*G19</f>
        <v>0</v>
      </c>
      <c r="AJ19" s="75">
        <f t="shared" si="62"/>
        <v>0</v>
      </c>
      <c r="AK19" s="75">
        <f t="shared" si="62"/>
        <v>0</v>
      </c>
      <c r="AL19" s="75">
        <f t="shared" si="62"/>
        <v>0</v>
      </c>
      <c r="AM19" s="75">
        <f t="shared" si="62"/>
        <v>0</v>
      </c>
      <c r="AN19" s="75">
        <f t="shared" si="62"/>
        <v>0</v>
      </c>
      <c r="AO19" s="75">
        <f t="shared" si="62"/>
        <v>0</v>
      </c>
      <c r="AP19" s="75">
        <f t="shared" si="62"/>
        <v>0</v>
      </c>
      <c r="AQ19" s="75">
        <f t="shared" si="62"/>
        <v>0</v>
      </c>
      <c r="AR19" s="75">
        <f t="shared" si="62"/>
        <v>0</v>
      </c>
      <c r="AS19" s="75">
        <f t="shared" si="62"/>
        <v>0</v>
      </c>
      <c r="AT19" s="75">
        <f t="shared" si="62"/>
        <v>0</v>
      </c>
      <c r="AU19" s="75">
        <f t="shared" si="62"/>
        <v>0</v>
      </c>
      <c r="AV19" s="75">
        <f t="shared" si="62"/>
        <v>0</v>
      </c>
      <c r="AW19" s="75">
        <f t="shared" si="62"/>
        <v>0</v>
      </c>
      <c r="AX19" s="75">
        <f t="shared" si="62"/>
        <v>0</v>
      </c>
      <c r="AY19" s="75">
        <f t="shared" si="62"/>
        <v>0</v>
      </c>
      <c r="AZ19" s="76">
        <f t="shared" si="62"/>
        <v>0</v>
      </c>
    </row>
    <row r="20" spans="1:52" s="50" customFormat="1" ht="57.75" customHeight="1" x14ac:dyDescent="0.2">
      <c r="A20" s="101" t="s">
        <v>131</v>
      </c>
      <c r="B20" s="96" t="s">
        <v>135</v>
      </c>
      <c r="C20" s="98" t="s">
        <v>303</v>
      </c>
      <c r="D20" s="100" t="s">
        <v>304</v>
      </c>
      <c r="E20" s="102" t="s">
        <v>83</v>
      </c>
      <c r="F20" s="100" t="s">
        <v>21</v>
      </c>
      <c r="G20" s="71">
        <v>2.4091627721125201E-4</v>
      </c>
      <c r="H20" s="71">
        <v>2.5999539716604501</v>
      </c>
      <c r="I20" s="71">
        <v>4.2723269504087099E-4</v>
      </c>
      <c r="J20" s="71">
        <v>6.0337644431148703E-8</v>
      </c>
      <c r="K20" s="71">
        <v>7.2298678066685701E-4</v>
      </c>
      <c r="L20" s="71">
        <v>7.0865503351318104E-4</v>
      </c>
      <c r="M20" s="71">
        <v>2.6191413797675098E-4</v>
      </c>
      <c r="N20" s="71">
        <v>8.7624931912026104E-7</v>
      </c>
      <c r="O20" s="71">
        <v>4.7733041898739403E-3</v>
      </c>
      <c r="P20" s="71">
        <v>6.9260579245417698E-3</v>
      </c>
      <c r="Q20" s="71">
        <v>3.1749339429803999E-3</v>
      </c>
      <c r="R20" s="71">
        <v>9.3416308243730303E-2</v>
      </c>
      <c r="S20" s="71">
        <v>5.4111773405952296E-3</v>
      </c>
      <c r="T20" s="71">
        <v>0.13087723317654301</v>
      </c>
      <c r="U20" s="71">
        <v>8.8580197143436005E-6</v>
      </c>
      <c r="V20" s="71">
        <v>2.55168207620167E-3</v>
      </c>
      <c r="W20" s="71">
        <v>4.5886191164574798E-2</v>
      </c>
      <c r="X20" s="71">
        <v>1.83269263415743E-4</v>
      </c>
      <c r="Y20" s="84">
        <v>0</v>
      </c>
      <c r="Z20" s="81" t="s">
        <v>118</v>
      </c>
      <c r="AA20" s="295" t="s">
        <v>21</v>
      </c>
      <c r="AB20" s="296"/>
      <c r="AC20" s="297" t="s">
        <v>21</v>
      </c>
      <c r="AD20" s="288"/>
      <c r="AE20" s="297" t="s">
        <v>21</v>
      </c>
      <c r="AF20" s="288"/>
      <c r="AG20" s="297" t="s">
        <v>21</v>
      </c>
      <c r="AH20" s="288"/>
      <c r="AI20" s="75">
        <f t="shared" si="62"/>
        <v>0</v>
      </c>
      <c r="AJ20" s="75">
        <f t="shared" si="62"/>
        <v>0</v>
      </c>
      <c r="AK20" s="75">
        <f t="shared" si="62"/>
        <v>0</v>
      </c>
      <c r="AL20" s="75">
        <f t="shared" si="62"/>
        <v>0</v>
      </c>
      <c r="AM20" s="75">
        <f t="shared" si="62"/>
        <v>0</v>
      </c>
      <c r="AN20" s="75">
        <f t="shared" si="62"/>
        <v>0</v>
      </c>
      <c r="AO20" s="75">
        <f t="shared" si="62"/>
        <v>0</v>
      </c>
      <c r="AP20" s="75">
        <f t="shared" si="62"/>
        <v>0</v>
      </c>
      <c r="AQ20" s="75">
        <f t="shared" si="62"/>
        <v>0</v>
      </c>
      <c r="AR20" s="75">
        <f t="shared" si="62"/>
        <v>0</v>
      </c>
      <c r="AS20" s="75">
        <f t="shared" si="62"/>
        <v>0</v>
      </c>
      <c r="AT20" s="75">
        <f t="shared" si="62"/>
        <v>0</v>
      </c>
      <c r="AU20" s="75">
        <f t="shared" si="62"/>
        <v>0</v>
      </c>
      <c r="AV20" s="75">
        <f t="shared" si="62"/>
        <v>0</v>
      </c>
      <c r="AW20" s="75">
        <f t="shared" si="62"/>
        <v>0</v>
      </c>
      <c r="AX20" s="75">
        <f t="shared" si="62"/>
        <v>0</v>
      </c>
      <c r="AY20" s="75">
        <f t="shared" si="62"/>
        <v>0</v>
      </c>
      <c r="AZ20" s="76">
        <f t="shared" si="62"/>
        <v>0</v>
      </c>
    </row>
    <row r="21" spans="1:52" s="50" customFormat="1" ht="57.75" customHeight="1" x14ac:dyDescent="0.2">
      <c r="A21" s="101" t="s">
        <v>132</v>
      </c>
      <c r="B21" s="96" t="s">
        <v>135</v>
      </c>
      <c r="C21" s="98" t="s">
        <v>306</v>
      </c>
      <c r="D21" s="100" t="s">
        <v>305</v>
      </c>
      <c r="E21" s="102" t="s">
        <v>27</v>
      </c>
      <c r="F21" s="100" t="s">
        <v>21</v>
      </c>
      <c r="G21" s="71">
        <v>7.0109829793825604E-6</v>
      </c>
      <c r="H21" s="71">
        <v>2.47195357708772E-2</v>
      </c>
      <c r="I21" s="71">
        <v>1.9358525184559001E-4</v>
      </c>
      <c r="J21" s="71">
        <v>6.5249455066334803E-9</v>
      </c>
      <c r="K21" s="71">
        <v>1.96762006380526E-4</v>
      </c>
      <c r="L21" s="71">
        <v>1.9532610262055E-4</v>
      </c>
      <c r="M21" s="71">
        <v>1.8856168161703899E-5</v>
      </c>
      <c r="N21" s="71">
        <v>3.6934694884290897E-8</v>
      </c>
      <c r="O21" s="71">
        <v>1.1839343179945201E-4</v>
      </c>
      <c r="P21" s="71">
        <v>2.7564179110912898E-5</v>
      </c>
      <c r="Q21" s="71">
        <v>9.5874194642128896E-5</v>
      </c>
      <c r="R21" s="71">
        <v>1.3223807710014801E-3</v>
      </c>
      <c r="S21" s="71">
        <v>4.1670517401672401E-4</v>
      </c>
      <c r="T21" s="71">
        <v>9.3986753237110306E-3</v>
      </c>
      <c r="U21" s="71">
        <v>3.0818711461524902E-7</v>
      </c>
      <c r="V21" s="71">
        <v>7.8438329669988896E-5</v>
      </c>
      <c r="W21" s="71">
        <v>2.7754198508067201E-3</v>
      </c>
      <c r="X21" s="71">
        <v>6.2258315268658902E-5</v>
      </c>
      <c r="Y21" s="84">
        <v>0</v>
      </c>
      <c r="Z21" s="81" t="s">
        <v>118</v>
      </c>
      <c r="AA21" s="295" t="s">
        <v>21</v>
      </c>
      <c r="AB21" s="296"/>
      <c r="AC21" s="297" t="s">
        <v>21</v>
      </c>
      <c r="AD21" s="288"/>
      <c r="AE21" s="297" t="s">
        <v>21</v>
      </c>
      <c r="AF21" s="288"/>
      <c r="AG21" s="297" t="s">
        <v>21</v>
      </c>
      <c r="AH21" s="288"/>
      <c r="AI21" s="75">
        <f t="shared" si="62"/>
        <v>0</v>
      </c>
      <c r="AJ21" s="75">
        <f t="shared" si="62"/>
        <v>0</v>
      </c>
      <c r="AK21" s="75">
        <f t="shared" si="62"/>
        <v>0</v>
      </c>
      <c r="AL21" s="75">
        <f t="shared" si="62"/>
        <v>0</v>
      </c>
      <c r="AM21" s="75">
        <f t="shared" si="62"/>
        <v>0</v>
      </c>
      <c r="AN21" s="75">
        <f t="shared" si="62"/>
        <v>0</v>
      </c>
      <c r="AO21" s="75">
        <f t="shared" si="62"/>
        <v>0</v>
      </c>
      <c r="AP21" s="75">
        <f t="shared" si="62"/>
        <v>0</v>
      </c>
      <c r="AQ21" s="75">
        <f t="shared" si="62"/>
        <v>0</v>
      </c>
      <c r="AR21" s="75">
        <f t="shared" si="62"/>
        <v>0</v>
      </c>
      <c r="AS21" s="75">
        <f t="shared" si="62"/>
        <v>0</v>
      </c>
      <c r="AT21" s="75">
        <f t="shared" si="62"/>
        <v>0</v>
      </c>
      <c r="AU21" s="75">
        <f t="shared" si="62"/>
        <v>0</v>
      </c>
      <c r="AV21" s="75">
        <f t="shared" si="62"/>
        <v>0</v>
      </c>
      <c r="AW21" s="75">
        <f t="shared" si="62"/>
        <v>0</v>
      </c>
      <c r="AX21" s="75">
        <f t="shared" si="62"/>
        <v>0</v>
      </c>
      <c r="AY21" s="75">
        <f t="shared" si="62"/>
        <v>0</v>
      </c>
      <c r="AZ21" s="76">
        <f t="shared" si="62"/>
        <v>0</v>
      </c>
    </row>
    <row r="22" spans="1:52" s="50" customFormat="1" ht="57.75" customHeight="1" x14ac:dyDescent="0.2">
      <c r="A22" s="101" t="s">
        <v>133</v>
      </c>
      <c r="B22" s="96" t="s">
        <v>135</v>
      </c>
      <c r="C22" s="98" t="s">
        <v>307</v>
      </c>
      <c r="D22" s="100" t="s">
        <v>308</v>
      </c>
      <c r="E22" s="102" t="s">
        <v>27</v>
      </c>
      <c r="F22" s="100" t="s">
        <v>21</v>
      </c>
      <c r="G22" s="71">
        <v>3.0993170529528398E-4</v>
      </c>
      <c r="H22" s="71">
        <v>1.2994840252997</v>
      </c>
      <c r="I22" s="71">
        <v>2.2505144573025499E-3</v>
      </c>
      <c r="J22" s="71">
        <v>1.93794863489858E-7</v>
      </c>
      <c r="K22" s="71">
        <v>3.7812519692286702E-3</v>
      </c>
      <c r="L22" s="71">
        <v>3.7491549788934101E-3</v>
      </c>
      <c r="M22" s="71">
        <v>2.2202421234413899E-4</v>
      </c>
      <c r="N22" s="71">
        <v>1.23684565501102E-6</v>
      </c>
      <c r="O22" s="71">
        <v>3.1948528733193801E-3</v>
      </c>
      <c r="P22" s="71">
        <v>1.2709110747290699E-3</v>
      </c>
      <c r="Q22" s="71">
        <v>7.2901658528037499E-3</v>
      </c>
      <c r="R22" s="71">
        <v>0.15614217444881101</v>
      </c>
      <c r="S22" s="71">
        <v>4.1041839428141201E-3</v>
      </c>
      <c r="T22" s="71">
        <v>0.760709004751985</v>
      </c>
      <c r="U22" s="71">
        <v>9.8403400505966702E-6</v>
      </c>
      <c r="V22" s="71">
        <v>1.7320952777554E-3</v>
      </c>
      <c r="W22" s="71">
        <v>0.24662936308317299</v>
      </c>
      <c r="X22" s="71">
        <v>7.5264370058141503E-4</v>
      </c>
      <c r="Y22" s="84">
        <v>0</v>
      </c>
      <c r="Z22" s="81" t="s">
        <v>118</v>
      </c>
      <c r="AA22" s="295" t="s">
        <v>21</v>
      </c>
      <c r="AB22" s="296"/>
      <c r="AC22" s="297" t="s">
        <v>21</v>
      </c>
      <c r="AD22" s="288"/>
      <c r="AE22" s="297" t="s">
        <v>21</v>
      </c>
      <c r="AF22" s="288"/>
      <c r="AG22" s="297" t="s">
        <v>21</v>
      </c>
      <c r="AH22" s="288"/>
      <c r="AI22" s="75">
        <f t="shared" ref="AI22:AZ22" si="63">$Y22*G22</f>
        <v>0</v>
      </c>
      <c r="AJ22" s="75">
        <f t="shared" si="63"/>
        <v>0</v>
      </c>
      <c r="AK22" s="75">
        <f t="shared" si="63"/>
        <v>0</v>
      </c>
      <c r="AL22" s="75">
        <f t="shared" si="63"/>
        <v>0</v>
      </c>
      <c r="AM22" s="75">
        <f t="shared" si="63"/>
        <v>0</v>
      </c>
      <c r="AN22" s="75">
        <f t="shared" si="63"/>
        <v>0</v>
      </c>
      <c r="AO22" s="75">
        <f t="shared" si="63"/>
        <v>0</v>
      </c>
      <c r="AP22" s="75">
        <f t="shared" si="63"/>
        <v>0</v>
      </c>
      <c r="AQ22" s="75">
        <f t="shared" si="63"/>
        <v>0</v>
      </c>
      <c r="AR22" s="75">
        <f t="shared" si="63"/>
        <v>0</v>
      </c>
      <c r="AS22" s="75">
        <f t="shared" si="63"/>
        <v>0</v>
      </c>
      <c r="AT22" s="75">
        <f t="shared" si="63"/>
        <v>0</v>
      </c>
      <c r="AU22" s="75">
        <f t="shared" si="63"/>
        <v>0</v>
      </c>
      <c r="AV22" s="75">
        <f t="shared" si="63"/>
        <v>0</v>
      </c>
      <c r="AW22" s="75">
        <f t="shared" si="63"/>
        <v>0</v>
      </c>
      <c r="AX22" s="75">
        <f t="shared" si="63"/>
        <v>0</v>
      </c>
      <c r="AY22" s="75">
        <f t="shared" si="63"/>
        <v>0</v>
      </c>
      <c r="AZ22" s="76">
        <f t="shared" si="63"/>
        <v>0</v>
      </c>
    </row>
    <row r="23" spans="1:52" s="50" customFormat="1" ht="57.75" customHeight="1" x14ac:dyDescent="0.2">
      <c r="A23" s="103" t="s">
        <v>134</v>
      </c>
      <c r="B23" s="96" t="s">
        <v>135</v>
      </c>
      <c r="C23" s="98" t="s">
        <v>310</v>
      </c>
      <c r="D23" s="98" t="s">
        <v>309</v>
      </c>
      <c r="E23" s="102" t="s">
        <v>91</v>
      </c>
      <c r="F23" s="100" t="s">
        <v>21</v>
      </c>
      <c r="G23" s="71">
        <v>5.1170667043646898E-3</v>
      </c>
      <c r="H23" s="71">
        <v>13.223609071543599</v>
      </c>
      <c r="I23" s="71">
        <v>6.3302593631703701E-3</v>
      </c>
      <c r="J23" s="71">
        <v>1.10658189453067E-6</v>
      </c>
      <c r="K23" s="71">
        <v>8.6920997327883092E-3</v>
      </c>
      <c r="L23" s="71">
        <v>8.4189862049380906E-3</v>
      </c>
      <c r="M23" s="71">
        <v>8.08697310203421E-3</v>
      </c>
      <c r="N23" s="71">
        <v>2.0590201977616199E-5</v>
      </c>
      <c r="O23" s="71">
        <v>0.193279182635437</v>
      </c>
      <c r="P23" s="71">
        <v>4.6761796518774899E-2</v>
      </c>
      <c r="Q23" s="71">
        <v>8.18348133635588E-2</v>
      </c>
      <c r="R23" s="71">
        <v>3.3824620989783898</v>
      </c>
      <c r="S23" s="71">
        <v>0.13766429866494201</v>
      </c>
      <c r="T23" s="71">
        <v>1.84805892245623</v>
      </c>
      <c r="U23" s="71">
        <v>2.8070999466104198E-4</v>
      </c>
      <c r="V23" s="71">
        <v>0.14258076772231201</v>
      </c>
      <c r="W23" s="71">
        <v>0.61171522578035797</v>
      </c>
      <c r="X23" s="71">
        <v>2.8112065772130401E-3</v>
      </c>
      <c r="Y23" s="84">
        <v>0</v>
      </c>
      <c r="Z23" s="81" t="s">
        <v>118</v>
      </c>
      <c r="AA23" s="295" t="s">
        <v>21</v>
      </c>
      <c r="AB23" s="296"/>
      <c r="AC23" s="297" t="s">
        <v>21</v>
      </c>
      <c r="AD23" s="288"/>
      <c r="AE23" s="297" t="s">
        <v>21</v>
      </c>
      <c r="AF23" s="288"/>
      <c r="AG23" s="297" t="s">
        <v>21</v>
      </c>
      <c r="AH23" s="288"/>
      <c r="AI23" s="75">
        <f t="shared" ref="AI23:AZ23" si="64">$Y23*G23</f>
        <v>0</v>
      </c>
      <c r="AJ23" s="75">
        <f t="shared" si="64"/>
        <v>0</v>
      </c>
      <c r="AK23" s="75">
        <f t="shared" si="64"/>
        <v>0</v>
      </c>
      <c r="AL23" s="75">
        <f t="shared" si="64"/>
        <v>0</v>
      </c>
      <c r="AM23" s="75">
        <f t="shared" si="64"/>
        <v>0</v>
      </c>
      <c r="AN23" s="75">
        <f t="shared" si="64"/>
        <v>0</v>
      </c>
      <c r="AO23" s="75">
        <f t="shared" si="64"/>
        <v>0</v>
      </c>
      <c r="AP23" s="75">
        <f t="shared" si="64"/>
        <v>0</v>
      </c>
      <c r="AQ23" s="75">
        <f t="shared" si="64"/>
        <v>0</v>
      </c>
      <c r="AR23" s="75">
        <f t="shared" si="64"/>
        <v>0</v>
      </c>
      <c r="AS23" s="75">
        <f t="shared" si="64"/>
        <v>0</v>
      </c>
      <c r="AT23" s="75">
        <f t="shared" si="64"/>
        <v>0</v>
      </c>
      <c r="AU23" s="75">
        <f t="shared" si="64"/>
        <v>0</v>
      </c>
      <c r="AV23" s="75">
        <f t="shared" si="64"/>
        <v>0</v>
      </c>
      <c r="AW23" s="75">
        <f t="shared" si="64"/>
        <v>0</v>
      </c>
      <c r="AX23" s="75">
        <f t="shared" si="64"/>
        <v>0</v>
      </c>
      <c r="AY23" s="75">
        <f t="shared" si="64"/>
        <v>0</v>
      </c>
      <c r="AZ23" s="76">
        <f t="shared" si="64"/>
        <v>0</v>
      </c>
    </row>
    <row r="24" spans="1:52" s="50" customFormat="1" ht="57.75" customHeight="1" x14ac:dyDescent="0.2">
      <c r="A24" s="88" t="s">
        <v>24</v>
      </c>
      <c r="B24" s="299" t="s">
        <v>21</v>
      </c>
      <c r="C24" s="280"/>
      <c r="D24" s="300" t="s">
        <v>21</v>
      </c>
      <c r="E24" s="280"/>
      <c r="F24" s="280"/>
      <c r="G24" s="89"/>
      <c r="H24" s="89"/>
      <c r="I24" s="89"/>
      <c r="J24" s="89"/>
      <c r="K24" s="89"/>
      <c r="L24" s="89"/>
      <c r="M24" s="89"/>
      <c r="N24" s="89"/>
      <c r="O24" s="89"/>
      <c r="P24" s="89"/>
      <c r="Q24" s="89"/>
      <c r="R24" s="90"/>
      <c r="S24" s="90"/>
      <c r="T24" s="90"/>
      <c r="U24" s="90"/>
      <c r="V24" s="90"/>
      <c r="W24" s="90"/>
      <c r="X24" s="90"/>
      <c r="Y24" s="301" t="s">
        <v>21</v>
      </c>
      <c r="Z24" s="302"/>
      <c r="AA24" s="302"/>
      <c r="AB24" s="302"/>
      <c r="AC24" s="91"/>
      <c r="AD24" s="91"/>
      <c r="AE24" s="91"/>
      <c r="AF24" s="91"/>
      <c r="AG24" s="91"/>
      <c r="AH24" s="91"/>
      <c r="AI24" s="75">
        <f t="shared" ref="AI24:AZ24" si="65">SUM(AI5:AI23)</f>
        <v>0</v>
      </c>
      <c r="AJ24" s="75">
        <f t="shared" si="65"/>
        <v>0</v>
      </c>
      <c r="AK24" s="75">
        <f t="shared" si="65"/>
        <v>0</v>
      </c>
      <c r="AL24" s="75">
        <f t="shared" si="65"/>
        <v>0</v>
      </c>
      <c r="AM24" s="75">
        <f t="shared" si="65"/>
        <v>0</v>
      </c>
      <c r="AN24" s="75">
        <f t="shared" si="65"/>
        <v>0</v>
      </c>
      <c r="AO24" s="75">
        <f t="shared" si="65"/>
        <v>0</v>
      </c>
      <c r="AP24" s="75">
        <f t="shared" si="65"/>
        <v>0</v>
      </c>
      <c r="AQ24" s="75">
        <f t="shared" si="65"/>
        <v>0</v>
      </c>
      <c r="AR24" s="75">
        <f t="shared" si="65"/>
        <v>0</v>
      </c>
      <c r="AS24" s="75">
        <f t="shared" si="65"/>
        <v>0</v>
      </c>
      <c r="AT24" s="75">
        <f t="shared" si="65"/>
        <v>0</v>
      </c>
      <c r="AU24" s="75">
        <f t="shared" si="65"/>
        <v>0</v>
      </c>
      <c r="AV24" s="75">
        <f t="shared" si="65"/>
        <v>0</v>
      </c>
      <c r="AW24" s="75">
        <f t="shared" si="65"/>
        <v>0</v>
      </c>
      <c r="AX24" s="75">
        <f t="shared" si="65"/>
        <v>0</v>
      </c>
      <c r="AY24" s="75">
        <f t="shared" si="65"/>
        <v>0</v>
      </c>
      <c r="AZ24" s="76">
        <f t="shared" si="65"/>
        <v>0</v>
      </c>
    </row>
    <row r="25" spans="1:52" ht="14.25" customHeight="1" x14ac:dyDescent="0.2"/>
    <row r="26" spans="1:52" ht="14.25" customHeight="1" x14ac:dyDescent="0.2">
      <c r="C26" s="14"/>
    </row>
    <row r="27" spans="1:52" ht="14.25" customHeight="1" x14ac:dyDescent="0.2">
      <c r="C27" s="14"/>
    </row>
    <row r="28" spans="1:52" ht="14.25" customHeight="1" x14ac:dyDescent="0.2">
      <c r="C28" s="14"/>
    </row>
    <row r="29" spans="1:52" ht="14.25" customHeight="1" x14ac:dyDescent="0.2">
      <c r="C29" s="14"/>
    </row>
    <row r="30" spans="1:52" ht="14.25" customHeight="1" x14ac:dyDescent="0.2"/>
    <row r="31" spans="1:52" ht="14.25" customHeight="1" x14ac:dyDescent="0.2"/>
    <row r="32" spans="1:5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sheetData>
  <mergeCells count="78">
    <mergeCell ref="AE22:AF22"/>
    <mergeCell ref="AG22:AH22"/>
    <mergeCell ref="AA23:AB23"/>
    <mergeCell ref="AC23:AD23"/>
    <mergeCell ref="AE23:AF23"/>
    <mergeCell ref="AG23:AH23"/>
    <mergeCell ref="B24:C24"/>
    <mergeCell ref="D24:F24"/>
    <mergeCell ref="Y24:AB24"/>
    <mergeCell ref="AA15:AB15"/>
    <mergeCell ref="AC15:AD15"/>
    <mergeCell ref="AA19:AB19"/>
    <mergeCell ref="AA22:AB22"/>
    <mergeCell ref="AC22:AD22"/>
    <mergeCell ref="AA18:AB18"/>
    <mergeCell ref="AA20:AB20"/>
    <mergeCell ref="AC20:AD20"/>
    <mergeCell ref="AE15:AF15"/>
    <mergeCell ref="AG15:AH15"/>
    <mergeCell ref="AC19:AD19"/>
    <mergeCell ref="AE19:AF19"/>
    <mergeCell ref="AG19:AH19"/>
    <mergeCell ref="AC18:AD18"/>
    <mergeCell ref="AE18:AF18"/>
    <mergeCell ref="AG18:AH18"/>
    <mergeCell ref="AE17:AF17"/>
    <mergeCell ref="AG17:AH17"/>
    <mergeCell ref="AE12:AF12"/>
    <mergeCell ref="AG12:AH12"/>
    <mergeCell ref="AE14:AF14"/>
    <mergeCell ref="AG14:AH14"/>
    <mergeCell ref="AA12:AB12"/>
    <mergeCell ref="AA13:AB13"/>
    <mergeCell ref="AC13:AD13"/>
    <mergeCell ref="AE13:AF13"/>
    <mergeCell ref="AG13:AH13"/>
    <mergeCell ref="AA14:AB14"/>
    <mergeCell ref="AC14:AD14"/>
    <mergeCell ref="AE3:AF3"/>
    <mergeCell ref="AG3:AH3"/>
    <mergeCell ref="AC5:AD5"/>
    <mergeCell ref="AE5:AF5"/>
    <mergeCell ref="AG5:AH5"/>
    <mergeCell ref="A1:C1"/>
    <mergeCell ref="A3:A4"/>
    <mergeCell ref="Y3:Z3"/>
    <mergeCell ref="AA3:AB3"/>
    <mergeCell ref="AC3:AD3"/>
    <mergeCell ref="B3:B4"/>
    <mergeCell ref="C3:C4"/>
    <mergeCell ref="AC6:AD6"/>
    <mergeCell ref="AE6:AF6"/>
    <mergeCell ref="AG6:AH6"/>
    <mergeCell ref="AA16:AB16"/>
    <mergeCell ref="AC16:AD16"/>
    <mergeCell ref="AE16:AF16"/>
    <mergeCell ref="AG16:AH16"/>
    <mergeCell ref="AC7:AD7"/>
    <mergeCell ref="AE7:AF7"/>
    <mergeCell ref="AG7:AH7"/>
    <mergeCell ref="AC8:AD8"/>
    <mergeCell ref="AE8:AF8"/>
    <mergeCell ref="AG8:AH8"/>
    <mergeCell ref="AA9:AB9"/>
    <mergeCell ref="AC9:AD9"/>
    <mergeCell ref="AC12:AD12"/>
    <mergeCell ref="AE20:AF20"/>
    <mergeCell ref="AG20:AH20"/>
    <mergeCell ref="AA21:AB21"/>
    <mergeCell ref="AC21:AD21"/>
    <mergeCell ref="AE21:AF21"/>
    <mergeCell ref="AG21:AH21"/>
    <mergeCell ref="AA10:AB10"/>
    <mergeCell ref="AC10:AD10"/>
    <mergeCell ref="AA11:AB11"/>
    <mergeCell ref="AC11:AD11"/>
    <mergeCell ref="AA17:AB17"/>
    <mergeCell ref="AC17:AD17"/>
  </mergeCells>
  <pageMargins left="0.25" right="0.25" top="0.75" bottom="0.75"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57"/>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12.625" defaultRowHeight="15" customHeight="1" x14ac:dyDescent="0.2"/>
  <cols>
    <col min="1" max="1" width="25.875" style="161" customWidth="1"/>
    <col min="2" max="3" width="15.125" style="161" customWidth="1"/>
    <col min="4" max="6" width="25.125" style="161" customWidth="1"/>
    <col min="7" max="24" width="25.125" style="161" hidden="1" customWidth="1"/>
    <col min="25" max="25" width="25.125" style="195" customWidth="1"/>
    <col min="26" max="28" width="25.125" style="161" customWidth="1"/>
    <col min="29" max="34" width="25.125" style="161" hidden="1" customWidth="1"/>
    <col min="35" max="52" width="25.125" style="161" customWidth="1"/>
    <col min="53" max="16384" width="12.625" style="161"/>
  </cols>
  <sheetData>
    <row r="1" spans="1:52" ht="72" customHeight="1" x14ac:dyDescent="0.2">
      <c r="A1" s="303" t="s">
        <v>332</v>
      </c>
      <c r="B1" s="304"/>
      <c r="C1" s="305"/>
      <c r="F1" s="306"/>
      <c r="G1" s="307"/>
      <c r="H1" s="307"/>
      <c r="I1" s="307"/>
      <c r="Y1" s="194"/>
    </row>
    <row r="2" spans="1:52" ht="14.25" customHeight="1" x14ac:dyDescent="0.2"/>
    <row r="3" spans="1:52" s="169" customFormat="1" ht="27.75" customHeight="1" x14ac:dyDescent="0.2">
      <c r="A3" s="308" t="s">
        <v>32</v>
      </c>
      <c r="B3" s="310" t="s">
        <v>33</v>
      </c>
      <c r="C3" s="311" t="s">
        <v>34</v>
      </c>
      <c r="D3" s="162" t="s">
        <v>35</v>
      </c>
      <c r="E3" s="162" t="s">
        <v>36</v>
      </c>
      <c r="F3" s="162" t="s">
        <v>37</v>
      </c>
      <c r="G3" s="163" t="s">
        <v>38</v>
      </c>
      <c r="H3" s="164" t="s">
        <v>39</v>
      </c>
      <c r="I3" s="163" t="s">
        <v>40</v>
      </c>
      <c r="J3" s="163" t="s">
        <v>41</v>
      </c>
      <c r="K3" s="163" t="s">
        <v>333</v>
      </c>
      <c r="L3" s="163" t="s">
        <v>334</v>
      </c>
      <c r="M3" s="163" t="s">
        <v>44</v>
      </c>
      <c r="N3" s="163" t="s">
        <v>45</v>
      </c>
      <c r="O3" s="163" t="s">
        <v>46</v>
      </c>
      <c r="P3" s="163" t="s">
        <v>47</v>
      </c>
      <c r="Q3" s="163" t="s">
        <v>48</v>
      </c>
      <c r="R3" s="163" t="s">
        <v>49</v>
      </c>
      <c r="S3" s="163" t="s">
        <v>50</v>
      </c>
      <c r="T3" s="163" t="s">
        <v>51</v>
      </c>
      <c r="U3" s="163" t="s">
        <v>52</v>
      </c>
      <c r="V3" s="163" t="s">
        <v>53</v>
      </c>
      <c r="W3" s="163" t="s">
        <v>54</v>
      </c>
      <c r="X3" s="163" t="s">
        <v>55</v>
      </c>
      <c r="Y3" s="321" t="s">
        <v>56</v>
      </c>
      <c r="Z3" s="314"/>
      <c r="AA3" s="313" t="s">
        <v>57</v>
      </c>
      <c r="AB3" s="314"/>
      <c r="AC3" s="313" t="s">
        <v>58</v>
      </c>
      <c r="AD3" s="314"/>
      <c r="AE3" s="313" t="s">
        <v>59</v>
      </c>
      <c r="AF3" s="314"/>
      <c r="AG3" s="313" t="s">
        <v>60</v>
      </c>
      <c r="AH3" s="315"/>
      <c r="AI3" s="165" t="s">
        <v>38</v>
      </c>
      <c r="AJ3" s="166" t="s">
        <v>39</v>
      </c>
      <c r="AK3" s="167" t="s">
        <v>40</v>
      </c>
      <c r="AL3" s="167" t="s">
        <v>41</v>
      </c>
      <c r="AM3" s="167" t="s">
        <v>42</v>
      </c>
      <c r="AN3" s="167" t="s">
        <v>43</v>
      </c>
      <c r="AO3" s="167" t="s">
        <v>44</v>
      </c>
      <c r="AP3" s="167" t="s">
        <v>45</v>
      </c>
      <c r="AQ3" s="167" t="s">
        <v>46</v>
      </c>
      <c r="AR3" s="167" t="s">
        <v>47</v>
      </c>
      <c r="AS3" s="167" t="s">
        <v>48</v>
      </c>
      <c r="AT3" s="167" t="s">
        <v>49</v>
      </c>
      <c r="AU3" s="167" t="s">
        <v>50</v>
      </c>
      <c r="AV3" s="167" t="s">
        <v>51</v>
      </c>
      <c r="AW3" s="167" t="s">
        <v>52</v>
      </c>
      <c r="AX3" s="167" t="s">
        <v>53</v>
      </c>
      <c r="AY3" s="167" t="s">
        <v>54</v>
      </c>
      <c r="AZ3" s="168" t="s">
        <v>55</v>
      </c>
    </row>
    <row r="4" spans="1:52" s="169" customFormat="1" ht="14.25" customHeight="1" x14ac:dyDescent="0.2">
      <c r="A4" s="309"/>
      <c r="B4" s="309"/>
      <c r="C4" s="312"/>
      <c r="D4" s="170"/>
      <c r="E4" s="170"/>
      <c r="F4" s="170"/>
      <c r="G4" s="171" t="s">
        <v>5</v>
      </c>
      <c r="H4" s="171" t="s">
        <v>6</v>
      </c>
      <c r="I4" s="171" t="s">
        <v>7</v>
      </c>
      <c r="J4" s="171" t="s">
        <v>8</v>
      </c>
      <c r="K4" s="171" t="s">
        <v>9</v>
      </c>
      <c r="L4" s="171" t="s">
        <v>9</v>
      </c>
      <c r="M4" s="171" t="s">
        <v>10</v>
      </c>
      <c r="N4" s="171" t="s">
        <v>11</v>
      </c>
      <c r="O4" s="171" t="s">
        <v>6</v>
      </c>
      <c r="P4" s="171" t="s">
        <v>12</v>
      </c>
      <c r="Q4" s="171" t="s">
        <v>13</v>
      </c>
      <c r="R4" s="171" t="s">
        <v>6</v>
      </c>
      <c r="S4" s="171" t="s">
        <v>6</v>
      </c>
      <c r="T4" s="171" t="s">
        <v>14</v>
      </c>
      <c r="U4" s="171" t="s">
        <v>15</v>
      </c>
      <c r="V4" s="171" t="s">
        <v>6</v>
      </c>
      <c r="W4" s="171" t="s">
        <v>16</v>
      </c>
      <c r="X4" s="171" t="s">
        <v>17</v>
      </c>
      <c r="Y4" s="196" t="s">
        <v>61</v>
      </c>
      <c r="Z4" s="172" t="s">
        <v>62</v>
      </c>
      <c r="AA4" s="172" t="s">
        <v>63</v>
      </c>
      <c r="AB4" s="172" t="s">
        <v>64</v>
      </c>
      <c r="AC4" s="172" t="s">
        <v>65</v>
      </c>
      <c r="AD4" s="172" t="s">
        <v>66</v>
      </c>
      <c r="AE4" s="172" t="s">
        <v>67</v>
      </c>
      <c r="AF4" s="172" t="s">
        <v>68</v>
      </c>
      <c r="AG4" s="172" t="s">
        <v>69</v>
      </c>
      <c r="AH4" s="173" t="s">
        <v>70</v>
      </c>
      <c r="AI4" s="174" t="s">
        <v>5</v>
      </c>
      <c r="AJ4" s="175" t="s">
        <v>6</v>
      </c>
      <c r="AK4" s="175" t="s">
        <v>7</v>
      </c>
      <c r="AL4" s="175" t="s">
        <v>8</v>
      </c>
      <c r="AM4" s="175" t="s">
        <v>9</v>
      </c>
      <c r="AN4" s="175" t="s">
        <v>9</v>
      </c>
      <c r="AO4" s="175" t="s">
        <v>10</v>
      </c>
      <c r="AP4" s="175" t="s">
        <v>11</v>
      </c>
      <c r="AQ4" s="175" t="s">
        <v>6</v>
      </c>
      <c r="AR4" s="175" t="s">
        <v>12</v>
      </c>
      <c r="AS4" s="175" t="s">
        <v>13</v>
      </c>
      <c r="AT4" s="175" t="s">
        <v>6</v>
      </c>
      <c r="AU4" s="175" t="s">
        <v>6</v>
      </c>
      <c r="AV4" s="175" t="s">
        <v>14</v>
      </c>
      <c r="AW4" s="175" t="s">
        <v>15</v>
      </c>
      <c r="AX4" s="175" t="s">
        <v>6</v>
      </c>
      <c r="AY4" s="175" t="s">
        <v>16</v>
      </c>
      <c r="AZ4" s="176" t="s">
        <v>17</v>
      </c>
    </row>
    <row r="5" spans="1:52" s="169" customFormat="1" ht="14.25" customHeight="1" x14ac:dyDescent="0.2">
      <c r="A5" s="197" t="s">
        <v>384</v>
      </c>
      <c r="B5" s="198"/>
      <c r="C5" s="199"/>
      <c r="D5" s="200"/>
      <c r="E5" s="200"/>
      <c r="F5" s="200"/>
      <c r="G5" s="171"/>
      <c r="H5" s="171"/>
      <c r="I5" s="171"/>
      <c r="J5" s="171"/>
      <c r="K5" s="171"/>
      <c r="L5" s="171"/>
      <c r="M5" s="171"/>
      <c r="N5" s="171"/>
      <c r="O5" s="171"/>
      <c r="P5" s="171"/>
      <c r="Q5" s="171"/>
      <c r="R5" s="171"/>
      <c r="S5" s="171"/>
      <c r="T5" s="171"/>
      <c r="U5" s="171"/>
      <c r="V5" s="171"/>
      <c r="W5" s="171"/>
      <c r="X5" s="171"/>
      <c r="Y5" s="196"/>
      <c r="Z5" s="172"/>
      <c r="AA5" s="172"/>
      <c r="AB5" s="172"/>
      <c r="AC5" s="172"/>
      <c r="AD5" s="172"/>
      <c r="AE5" s="172"/>
      <c r="AF5" s="172"/>
      <c r="AG5" s="172"/>
      <c r="AH5" s="173"/>
      <c r="AI5" s="174"/>
      <c r="AJ5" s="175"/>
      <c r="AK5" s="175"/>
      <c r="AL5" s="175"/>
      <c r="AM5" s="175"/>
      <c r="AN5" s="175"/>
      <c r="AO5" s="175"/>
      <c r="AP5" s="175"/>
      <c r="AQ5" s="175"/>
      <c r="AR5" s="175"/>
      <c r="AS5" s="175"/>
      <c r="AT5" s="175"/>
      <c r="AU5" s="175"/>
      <c r="AV5" s="175"/>
      <c r="AW5" s="175"/>
      <c r="AX5" s="175"/>
      <c r="AY5" s="175"/>
      <c r="AZ5" s="176"/>
    </row>
    <row r="6" spans="1:52" ht="57.6" customHeight="1" x14ac:dyDescent="0.2">
      <c r="A6" s="177" t="s">
        <v>385</v>
      </c>
      <c r="B6" s="178" t="s">
        <v>335</v>
      </c>
      <c r="C6" s="179" t="s">
        <v>336</v>
      </c>
      <c r="D6" s="180"/>
      <c r="E6" s="180" t="s">
        <v>337</v>
      </c>
      <c r="F6" s="180" t="s">
        <v>21</v>
      </c>
      <c r="G6" s="181">
        <v>1.223542488888889E-2</v>
      </c>
      <c r="H6" s="181">
        <v>2.9306354873055556</v>
      </c>
      <c r="I6" s="181">
        <v>1.0210619111111111E-2</v>
      </c>
      <c r="J6" s="181">
        <v>6.9215500158388891E-6</v>
      </c>
      <c r="K6" s="181">
        <v>2.2796380555555559E-3</v>
      </c>
      <c r="L6" s="181">
        <v>2.2000338055555555E-3</v>
      </c>
      <c r="M6" s="181">
        <v>7.6820634722222217E-3</v>
      </c>
      <c r="N6" s="181">
        <v>1.0803331450094445E-3</v>
      </c>
      <c r="O6" s="181">
        <v>2.1956321138888887E-2</v>
      </c>
      <c r="P6" s="201">
        <v>1.4504711745277779</v>
      </c>
      <c r="Q6" s="181">
        <v>0.10231625138888889</v>
      </c>
      <c r="R6" s="181">
        <v>1.1727832518055556</v>
      </c>
      <c r="S6" s="181">
        <v>1.721821186111111E-2</v>
      </c>
      <c r="T6" s="181">
        <v>1.5927722401388889</v>
      </c>
      <c r="U6" s="181">
        <v>1.9785487644388892E-4</v>
      </c>
      <c r="V6" s="181">
        <v>1.6026160500000001E-2</v>
      </c>
      <c r="W6" s="181">
        <v>0.19583655752777776</v>
      </c>
      <c r="X6" s="181">
        <v>1.8818086452155555E-3</v>
      </c>
      <c r="Y6" s="202">
        <v>0</v>
      </c>
      <c r="Z6" s="182" t="s">
        <v>338</v>
      </c>
      <c r="AA6" s="203">
        <v>225</v>
      </c>
      <c r="AB6" s="182" t="s">
        <v>339</v>
      </c>
      <c r="AC6" s="204"/>
      <c r="AD6" s="183"/>
      <c r="AE6" s="204"/>
      <c r="AF6" s="183"/>
      <c r="AG6" s="204"/>
      <c r="AH6" s="183"/>
      <c r="AI6" s="205">
        <f>(G6/1000)*$AA6*$Y6</f>
        <v>0</v>
      </c>
      <c r="AJ6" s="206">
        <f t="shared" ref="AJ6:AZ21" si="0">(H6/1000)*$AA6*$Y6</f>
        <v>0</v>
      </c>
      <c r="AK6" s="206">
        <f t="shared" si="0"/>
        <v>0</v>
      </c>
      <c r="AL6" s="206">
        <f t="shared" si="0"/>
        <v>0</v>
      </c>
      <c r="AM6" s="206">
        <f t="shared" si="0"/>
        <v>0</v>
      </c>
      <c r="AN6" s="206">
        <f t="shared" si="0"/>
        <v>0</v>
      </c>
      <c r="AO6" s="206">
        <f t="shared" si="0"/>
        <v>0</v>
      </c>
      <c r="AP6" s="206">
        <f t="shared" si="0"/>
        <v>0</v>
      </c>
      <c r="AQ6" s="206">
        <f t="shared" si="0"/>
        <v>0</v>
      </c>
      <c r="AR6" s="206">
        <f t="shared" si="0"/>
        <v>0</v>
      </c>
      <c r="AS6" s="206">
        <f t="shared" si="0"/>
        <v>0</v>
      </c>
      <c r="AT6" s="206">
        <f t="shared" si="0"/>
        <v>0</v>
      </c>
      <c r="AU6" s="206">
        <f t="shared" si="0"/>
        <v>0</v>
      </c>
      <c r="AV6" s="206">
        <f t="shared" si="0"/>
        <v>0</v>
      </c>
      <c r="AW6" s="206">
        <f t="shared" si="0"/>
        <v>0</v>
      </c>
      <c r="AX6" s="206">
        <f t="shared" si="0"/>
        <v>0</v>
      </c>
      <c r="AY6" s="206">
        <f t="shared" si="0"/>
        <v>0</v>
      </c>
      <c r="AZ6" s="207">
        <f t="shared" si="0"/>
        <v>0</v>
      </c>
    </row>
    <row r="7" spans="1:52" ht="57.75" customHeight="1" x14ac:dyDescent="0.2">
      <c r="A7" s="177" t="s">
        <v>386</v>
      </c>
      <c r="B7" s="178" t="s">
        <v>335</v>
      </c>
      <c r="C7" s="179" t="s">
        <v>340</v>
      </c>
      <c r="D7" s="180"/>
      <c r="E7" s="180" t="s">
        <v>337</v>
      </c>
      <c r="F7" s="180" t="s">
        <v>21</v>
      </c>
      <c r="G7" s="181">
        <v>1.7397038666666666E-2</v>
      </c>
      <c r="H7" s="181">
        <v>3.6715264599722222</v>
      </c>
      <c r="I7" s="181">
        <v>1.7190497916666669E-2</v>
      </c>
      <c r="J7" s="181">
        <v>1.4000595877647223E-5</v>
      </c>
      <c r="K7" s="181">
        <v>4.9762994722222223E-3</v>
      </c>
      <c r="L7" s="181">
        <v>4.8938943333333334E-3</v>
      </c>
      <c r="M7" s="181">
        <v>8.5045833055555561E-3</v>
      </c>
      <c r="N7" s="181">
        <v>3.6516744127313887E-3</v>
      </c>
      <c r="O7" s="181">
        <v>4.3203848527777776E-2</v>
      </c>
      <c r="P7" s="201">
        <v>2.4515084035277779</v>
      </c>
      <c r="Q7" s="181">
        <v>0.28182250830555544</v>
      </c>
      <c r="R7" s="181">
        <v>1.6510067492777776</v>
      </c>
      <c r="S7" s="181">
        <v>3.3300513416666663E-2</v>
      </c>
      <c r="T7" s="181">
        <v>2.7612925200555556</v>
      </c>
      <c r="U7" s="181">
        <v>3.9704914586416662E-4</v>
      </c>
      <c r="V7" s="181">
        <v>3.2484792083333332E-2</v>
      </c>
      <c r="W7" s="181">
        <v>0.3380488418888889</v>
      </c>
      <c r="X7" s="181">
        <v>3.4743315286999998E-3</v>
      </c>
      <c r="Y7" s="202">
        <v>0</v>
      </c>
      <c r="Z7" s="182" t="s">
        <v>338</v>
      </c>
      <c r="AA7" s="203">
        <v>225</v>
      </c>
      <c r="AB7" s="182" t="s">
        <v>339</v>
      </c>
      <c r="AC7" s="204"/>
      <c r="AD7" s="183"/>
      <c r="AE7" s="204"/>
      <c r="AF7" s="183"/>
      <c r="AG7" s="204"/>
      <c r="AH7" s="183"/>
      <c r="AI7" s="205">
        <f>(G7/1000)*$AA7*$Y7</f>
        <v>0</v>
      </c>
      <c r="AJ7" s="206">
        <f t="shared" si="0"/>
        <v>0</v>
      </c>
      <c r="AK7" s="206">
        <f t="shared" si="0"/>
        <v>0</v>
      </c>
      <c r="AL7" s="206">
        <f t="shared" si="0"/>
        <v>0</v>
      </c>
      <c r="AM7" s="206">
        <f t="shared" si="0"/>
        <v>0</v>
      </c>
      <c r="AN7" s="206">
        <f t="shared" si="0"/>
        <v>0</v>
      </c>
      <c r="AO7" s="206">
        <f t="shared" si="0"/>
        <v>0</v>
      </c>
      <c r="AP7" s="206">
        <f t="shared" si="0"/>
        <v>0</v>
      </c>
      <c r="AQ7" s="206">
        <f t="shared" si="0"/>
        <v>0</v>
      </c>
      <c r="AR7" s="206">
        <f t="shared" si="0"/>
        <v>0</v>
      </c>
      <c r="AS7" s="206">
        <f t="shared" si="0"/>
        <v>0</v>
      </c>
      <c r="AT7" s="206">
        <f t="shared" si="0"/>
        <v>0</v>
      </c>
      <c r="AU7" s="206">
        <f t="shared" si="0"/>
        <v>0</v>
      </c>
      <c r="AV7" s="206">
        <f t="shared" si="0"/>
        <v>0</v>
      </c>
      <c r="AW7" s="206">
        <f t="shared" si="0"/>
        <v>0</v>
      </c>
      <c r="AX7" s="206">
        <f t="shared" si="0"/>
        <v>0</v>
      </c>
      <c r="AY7" s="206">
        <f t="shared" si="0"/>
        <v>0</v>
      </c>
      <c r="AZ7" s="207">
        <f t="shared" si="0"/>
        <v>0</v>
      </c>
    </row>
    <row r="8" spans="1:52" ht="57.75" customHeight="1" x14ac:dyDescent="0.2">
      <c r="A8" s="177" t="s">
        <v>387</v>
      </c>
      <c r="B8" s="178" t="s">
        <v>335</v>
      </c>
      <c r="C8" s="179" t="s">
        <v>341</v>
      </c>
      <c r="D8" s="180"/>
      <c r="E8" s="180" t="s">
        <v>337</v>
      </c>
      <c r="F8" s="180" t="s">
        <v>21</v>
      </c>
      <c r="G8" s="181">
        <v>2.0938653333333331E-2</v>
      </c>
      <c r="H8" s="181">
        <v>3.6241122179444445</v>
      </c>
      <c r="I8" s="181">
        <v>1.2920068833333333E-2</v>
      </c>
      <c r="J8" s="181">
        <v>7.6621321059944452E-6</v>
      </c>
      <c r="K8" s="181">
        <v>3.7556739444444447E-3</v>
      </c>
      <c r="L8" s="181">
        <v>3.6832256666666672E-3</v>
      </c>
      <c r="M8" s="181">
        <v>7.8468466111111107E-3</v>
      </c>
      <c r="N8" s="181">
        <v>1.3016588202527778E-3</v>
      </c>
      <c r="O8" s="181">
        <v>4.3039113055555557E-2</v>
      </c>
      <c r="P8" s="201">
        <v>1.4585478850555558</v>
      </c>
      <c r="Q8" s="181">
        <v>0.27307976161111103</v>
      </c>
      <c r="R8" s="181">
        <v>1.5620684335555557</v>
      </c>
      <c r="S8" s="181">
        <v>3.3412108833333329E-2</v>
      </c>
      <c r="T8" s="181">
        <v>1.9808022951111113</v>
      </c>
      <c r="U8" s="181">
        <v>3.5575839085833335E-4</v>
      </c>
      <c r="V8" s="181">
        <v>3.2289897166666665E-2</v>
      </c>
      <c r="W8" s="181">
        <v>0.3201954147777778</v>
      </c>
      <c r="X8" s="181">
        <v>2.83637449436E-3</v>
      </c>
      <c r="Y8" s="202">
        <v>0</v>
      </c>
      <c r="Z8" s="182" t="s">
        <v>338</v>
      </c>
      <c r="AA8" s="203">
        <v>225</v>
      </c>
      <c r="AB8" s="182" t="s">
        <v>339</v>
      </c>
      <c r="AC8" s="204"/>
      <c r="AD8" s="183"/>
      <c r="AE8" s="204"/>
      <c r="AF8" s="183"/>
      <c r="AG8" s="204"/>
      <c r="AH8" s="183"/>
      <c r="AI8" s="205">
        <f t="shared" ref="AI8:AX39" si="1">(G8/1000)*$AA8*$Y8</f>
        <v>0</v>
      </c>
      <c r="AJ8" s="206">
        <f t="shared" si="0"/>
        <v>0</v>
      </c>
      <c r="AK8" s="206">
        <f t="shared" si="0"/>
        <v>0</v>
      </c>
      <c r="AL8" s="206">
        <f t="shared" si="0"/>
        <v>0</v>
      </c>
      <c r="AM8" s="206">
        <f t="shared" si="0"/>
        <v>0</v>
      </c>
      <c r="AN8" s="206">
        <f t="shared" si="0"/>
        <v>0</v>
      </c>
      <c r="AO8" s="206">
        <f t="shared" si="0"/>
        <v>0</v>
      </c>
      <c r="AP8" s="206">
        <f t="shared" si="0"/>
        <v>0</v>
      </c>
      <c r="AQ8" s="206">
        <f t="shared" si="0"/>
        <v>0</v>
      </c>
      <c r="AR8" s="206">
        <f t="shared" si="0"/>
        <v>0</v>
      </c>
      <c r="AS8" s="206">
        <f t="shared" si="0"/>
        <v>0</v>
      </c>
      <c r="AT8" s="206">
        <f t="shared" si="0"/>
        <v>0</v>
      </c>
      <c r="AU8" s="206">
        <f t="shared" si="0"/>
        <v>0</v>
      </c>
      <c r="AV8" s="206">
        <f t="shared" si="0"/>
        <v>0</v>
      </c>
      <c r="AW8" s="206">
        <f t="shared" si="0"/>
        <v>0</v>
      </c>
      <c r="AX8" s="206">
        <f t="shared" si="0"/>
        <v>0</v>
      </c>
      <c r="AY8" s="206">
        <f t="shared" si="0"/>
        <v>0</v>
      </c>
      <c r="AZ8" s="207">
        <f t="shared" si="0"/>
        <v>0</v>
      </c>
    </row>
    <row r="9" spans="1:52" ht="57.75" customHeight="1" x14ac:dyDescent="0.2">
      <c r="A9" s="177" t="s">
        <v>388</v>
      </c>
      <c r="B9" s="184" t="s">
        <v>335</v>
      </c>
      <c r="C9" s="178" t="s">
        <v>342</v>
      </c>
      <c r="D9" s="180"/>
      <c r="E9" s="180" t="s">
        <v>337</v>
      </c>
      <c r="F9" s="180" t="s">
        <v>21</v>
      </c>
      <c r="G9" s="181">
        <v>3.7070257777777776E-3</v>
      </c>
      <c r="H9" s="181">
        <v>2.8860313271111111</v>
      </c>
      <c r="I9" s="181">
        <v>1.6206072222222222E-3</v>
      </c>
      <c r="J9" s="181">
        <v>2.1591148144777778E-6</v>
      </c>
      <c r="K9" s="181">
        <v>1.447390111111111E-3</v>
      </c>
      <c r="L9" s="181">
        <v>1.4273901111111109E-3</v>
      </c>
      <c r="M9" s="181">
        <v>1.1809104444444444E-3</v>
      </c>
      <c r="N9" s="181">
        <v>4.9041338515888892E-4</v>
      </c>
      <c r="O9" s="181">
        <v>2.5242595777777776E-2</v>
      </c>
      <c r="P9" s="201">
        <v>0.51395458355555557</v>
      </c>
      <c r="Q9" s="181">
        <v>6.7373118777777782E-2</v>
      </c>
      <c r="R9" s="181">
        <v>0.44379295211111108</v>
      </c>
      <c r="S9" s="181">
        <v>1.4023734222222223E-2</v>
      </c>
      <c r="T9" s="181">
        <v>0.49001225077777777</v>
      </c>
      <c r="U9" s="181">
        <v>1.4482246886777779E-4</v>
      </c>
      <c r="V9" s="181">
        <v>1.8561245000000001E-2</v>
      </c>
      <c r="W9" s="181">
        <v>0.12490377255555554</v>
      </c>
      <c r="X9" s="181">
        <v>6.6487111111111113E-4</v>
      </c>
      <c r="Y9" s="202">
        <v>0</v>
      </c>
      <c r="Z9" s="182" t="s">
        <v>338</v>
      </c>
      <c r="AA9" s="203">
        <v>225</v>
      </c>
      <c r="AB9" s="182" t="s">
        <v>339</v>
      </c>
      <c r="AC9" s="204"/>
      <c r="AD9" s="183"/>
      <c r="AE9" s="204"/>
      <c r="AF9" s="183"/>
      <c r="AG9" s="204"/>
      <c r="AH9" s="183"/>
      <c r="AI9" s="205">
        <f t="shared" si="1"/>
        <v>0</v>
      </c>
      <c r="AJ9" s="206">
        <f t="shared" si="0"/>
        <v>0</v>
      </c>
      <c r="AK9" s="206">
        <f t="shared" si="0"/>
        <v>0</v>
      </c>
      <c r="AL9" s="206">
        <f t="shared" si="0"/>
        <v>0</v>
      </c>
      <c r="AM9" s="206">
        <f t="shared" si="0"/>
        <v>0</v>
      </c>
      <c r="AN9" s="206">
        <f t="shared" si="0"/>
        <v>0</v>
      </c>
      <c r="AO9" s="206">
        <f t="shared" si="0"/>
        <v>0</v>
      </c>
      <c r="AP9" s="206">
        <f t="shared" si="0"/>
        <v>0</v>
      </c>
      <c r="AQ9" s="206">
        <f t="shared" si="0"/>
        <v>0</v>
      </c>
      <c r="AR9" s="206">
        <f t="shared" si="0"/>
        <v>0</v>
      </c>
      <c r="AS9" s="206">
        <f t="shared" si="0"/>
        <v>0</v>
      </c>
      <c r="AT9" s="206">
        <f t="shared" si="0"/>
        <v>0</v>
      </c>
      <c r="AU9" s="206">
        <f t="shared" si="0"/>
        <v>0</v>
      </c>
      <c r="AV9" s="206">
        <f t="shared" si="0"/>
        <v>0</v>
      </c>
      <c r="AW9" s="206">
        <f t="shared" si="0"/>
        <v>0</v>
      </c>
      <c r="AX9" s="206">
        <f t="shared" si="0"/>
        <v>0</v>
      </c>
      <c r="AY9" s="206">
        <f t="shared" si="0"/>
        <v>0</v>
      </c>
      <c r="AZ9" s="207">
        <f t="shared" si="0"/>
        <v>0</v>
      </c>
    </row>
    <row r="10" spans="1:52" ht="57.75" customHeight="1" x14ac:dyDescent="0.2">
      <c r="A10" s="177" t="s">
        <v>389</v>
      </c>
      <c r="B10" s="184" t="s">
        <v>23</v>
      </c>
      <c r="C10" s="178" t="s">
        <v>343</v>
      </c>
      <c r="D10" s="180"/>
      <c r="E10" s="180" t="s">
        <v>337</v>
      </c>
      <c r="F10" s="180" t="s">
        <v>21</v>
      </c>
      <c r="G10" s="181">
        <v>6.3760200888888896E-2</v>
      </c>
      <c r="H10" s="181">
        <v>9.8766994803611112</v>
      </c>
      <c r="I10" s="181">
        <v>0.17796013894444446</v>
      </c>
      <c r="J10" s="181">
        <v>1.2014266371344445E-4</v>
      </c>
      <c r="K10" s="181">
        <v>1.7082340111111111E-2</v>
      </c>
      <c r="L10" s="181">
        <v>1.6822200472222222E-2</v>
      </c>
      <c r="M10" s="181">
        <v>7.2834165861111105E-2</v>
      </c>
      <c r="N10" s="181">
        <v>1.482299387833E-2</v>
      </c>
      <c r="O10" s="181">
        <v>0.16089123575</v>
      </c>
      <c r="P10" s="201">
        <v>24.374396648472221</v>
      </c>
      <c r="Q10" s="181">
        <v>0.46457177377777775</v>
      </c>
      <c r="R10" s="181">
        <v>11.086833603916666</v>
      </c>
      <c r="S10" s="181">
        <v>9.0208360694444434E-2</v>
      </c>
      <c r="T10" s="181">
        <v>15.871934652027777</v>
      </c>
      <c r="U10" s="181">
        <v>1.4470045677988886E-3</v>
      </c>
      <c r="V10" s="181">
        <v>0.12053043533333332</v>
      </c>
      <c r="W10" s="181">
        <v>1.0287501530833334</v>
      </c>
      <c r="X10" s="181">
        <v>2.5992412810828886E-2</v>
      </c>
      <c r="Y10" s="202">
        <v>0</v>
      </c>
      <c r="Z10" s="182" t="s">
        <v>338</v>
      </c>
      <c r="AA10" s="203">
        <v>50</v>
      </c>
      <c r="AB10" s="182" t="s">
        <v>344</v>
      </c>
      <c r="AC10" s="204"/>
      <c r="AD10" s="183"/>
      <c r="AE10" s="204"/>
      <c r="AF10" s="183"/>
      <c r="AG10" s="204"/>
      <c r="AH10" s="183"/>
      <c r="AI10" s="205">
        <f t="shared" si="1"/>
        <v>0</v>
      </c>
      <c r="AJ10" s="206">
        <f t="shared" si="0"/>
        <v>0</v>
      </c>
      <c r="AK10" s="206">
        <f t="shared" si="0"/>
        <v>0</v>
      </c>
      <c r="AL10" s="206">
        <f t="shared" si="0"/>
        <v>0</v>
      </c>
      <c r="AM10" s="206">
        <f t="shared" si="0"/>
        <v>0</v>
      </c>
      <c r="AN10" s="206">
        <f t="shared" si="0"/>
        <v>0</v>
      </c>
      <c r="AO10" s="206">
        <f t="shared" si="0"/>
        <v>0</v>
      </c>
      <c r="AP10" s="206">
        <f t="shared" si="0"/>
        <v>0</v>
      </c>
      <c r="AQ10" s="206">
        <f t="shared" si="0"/>
        <v>0</v>
      </c>
      <c r="AR10" s="206">
        <f t="shared" si="0"/>
        <v>0</v>
      </c>
      <c r="AS10" s="206">
        <f t="shared" si="0"/>
        <v>0</v>
      </c>
      <c r="AT10" s="206">
        <f t="shared" si="0"/>
        <v>0</v>
      </c>
      <c r="AU10" s="206">
        <f t="shared" si="0"/>
        <v>0</v>
      </c>
      <c r="AV10" s="206">
        <f t="shared" si="0"/>
        <v>0</v>
      </c>
      <c r="AW10" s="206">
        <f t="shared" si="0"/>
        <v>0</v>
      </c>
      <c r="AX10" s="206">
        <f t="shared" si="0"/>
        <v>0</v>
      </c>
      <c r="AY10" s="206">
        <f t="shared" si="0"/>
        <v>0</v>
      </c>
      <c r="AZ10" s="207">
        <f t="shared" si="0"/>
        <v>0</v>
      </c>
    </row>
    <row r="11" spans="1:52" s="169" customFormat="1" ht="14.25" customHeight="1" x14ac:dyDescent="0.2">
      <c r="A11" s="197" t="s">
        <v>390</v>
      </c>
      <c r="B11" s="198"/>
      <c r="C11" s="199"/>
      <c r="D11" s="200"/>
      <c r="E11" s="200"/>
      <c r="F11" s="200"/>
      <c r="G11" s="181"/>
      <c r="H11" s="181"/>
      <c r="I11" s="181"/>
      <c r="J11" s="181"/>
      <c r="K11" s="181"/>
      <c r="L11" s="181"/>
      <c r="M11" s="181"/>
      <c r="N11" s="181"/>
      <c r="O11" s="181"/>
      <c r="P11" s="201"/>
      <c r="Q11" s="181"/>
      <c r="R11" s="181"/>
      <c r="S11" s="181"/>
      <c r="T11" s="181"/>
      <c r="U11" s="181"/>
      <c r="V11" s="181"/>
      <c r="W11" s="181"/>
      <c r="X11" s="181"/>
      <c r="Y11" s="196"/>
      <c r="Z11" s="172"/>
      <c r="AA11" s="172"/>
      <c r="AB11" s="172"/>
      <c r="AC11" s="172"/>
      <c r="AD11" s="172"/>
      <c r="AE11" s="172"/>
      <c r="AF11" s="172"/>
      <c r="AG11" s="172"/>
      <c r="AH11" s="173"/>
      <c r="AI11" s="174"/>
      <c r="AJ11" s="175"/>
      <c r="AK11" s="175"/>
      <c r="AL11" s="175"/>
      <c r="AM11" s="175"/>
      <c r="AN11" s="175"/>
      <c r="AO11" s="175"/>
      <c r="AP11" s="175"/>
      <c r="AQ11" s="175"/>
      <c r="AR11" s="175"/>
      <c r="AS11" s="175"/>
      <c r="AT11" s="175"/>
      <c r="AU11" s="175"/>
      <c r="AV11" s="175"/>
      <c r="AW11" s="175"/>
      <c r="AX11" s="175"/>
      <c r="AY11" s="175"/>
      <c r="AZ11" s="176"/>
    </row>
    <row r="12" spans="1:52" ht="57.75" customHeight="1" x14ac:dyDescent="0.2">
      <c r="A12" s="177" t="s">
        <v>391</v>
      </c>
      <c r="B12" s="184" t="s">
        <v>23</v>
      </c>
      <c r="C12" s="178" t="s">
        <v>345</v>
      </c>
      <c r="D12" s="180"/>
      <c r="E12" s="180" t="s">
        <v>337</v>
      </c>
      <c r="F12" s="180" t="s">
        <v>21</v>
      </c>
      <c r="G12" s="181">
        <v>0.31516694977777776</v>
      </c>
      <c r="H12" s="181">
        <v>23.85844736213889</v>
      </c>
      <c r="I12" s="181">
        <v>0.1114564191388889</v>
      </c>
      <c r="J12" s="181">
        <v>7.8909595413380559E-5</v>
      </c>
      <c r="K12" s="181">
        <v>2.573883213888889E-2</v>
      </c>
      <c r="L12" s="181">
        <v>2.4753754944444442E-2</v>
      </c>
      <c r="M12" s="181">
        <v>0.11372463313888889</v>
      </c>
      <c r="N12" s="181">
        <v>1.0693787789409166E-2</v>
      </c>
      <c r="O12" s="181">
        <v>0.33408976658333328</v>
      </c>
      <c r="P12" s="201">
        <v>12.342405077027776</v>
      </c>
      <c r="Q12" s="181">
        <v>0.67959609897222217</v>
      </c>
      <c r="R12" s="181">
        <v>8.4623232696666673</v>
      </c>
      <c r="S12" s="181">
        <v>0.22922287713888892</v>
      </c>
      <c r="T12" s="181">
        <v>10.248166856222221</v>
      </c>
      <c r="U12" s="181">
        <v>2.9464813128752777E-3</v>
      </c>
      <c r="V12" s="181">
        <v>0.25751830941666665</v>
      </c>
      <c r="W12" s="181">
        <v>1.9747331648333333</v>
      </c>
      <c r="X12" s="181">
        <v>2.1971979621157777E-2</v>
      </c>
      <c r="Y12" s="202">
        <v>0</v>
      </c>
      <c r="Z12" s="182" t="s">
        <v>338</v>
      </c>
      <c r="AA12" s="203">
        <v>113</v>
      </c>
      <c r="AB12" s="182" t="s">
        <v>344</v>
      </c>
      <c r="AC12" s="204"/>
      <c r="AD12" s="183"/>
      <c r="AE12" s="204"/>
      <c r="AF12" s="183"/>
      <c r="AG12" s="204"/>
      <c r="AH12" s="183"/>
      <c r="AI12" s="205">
        <f t="shared" si="1"/>
        <v>0</v>
      </c>
      <c r="AJ12" s="206">
        <f t="shared" si="0"/>
        <v>0</v>
      </c>
      <c r="AK12" s="206">
        <f t="shared" si="0"/>
        <v>0</v>
      </c>
      <c r="AL12" s="206">
        <f t="shared" si="0"/>
        <v>0</v>
      </c>
      <c r="AM12" s="206">
        <f t="shared" si="0"/>
        <v>0</v>
      </c>
      <c r="AN12" s="206">
        <f t="shared" si="0"/>
        <v>0</v>
      </c>
      <c r="AO12" s="206">
        <f t="shared" si="0"/>
        <v>0</v>
      </c>
      <c r="AP12" s="206">
        <f t="shared" si="0"/>
        <v>0</v>
      </c>
      <c r="AQ12" s="206">
        <f t="shared" si="0"/>
        <v>0</v>
      </c>
      <c r="AR12" s="206">
        <f t="shared" si="0"/>
        <v>0</v>
      </c>
      <c r="AS12" s="206">
        <f t="shared" si="0"/>
        <v>0</v>
      </c>
      <c r="AT12" s="206">
        <f t="shared" si="0"/>
        <v>0</v>
      </c>
      <c r="AU12" s="206">
        <f t="shared" si="0"/>
        <v>0</v>
      </c>
      <c r="AV12" s="206">
        <f t="shared" si="0"/>
        <v>0</v>
      </c>
      <c r="AW12" s="206">
        <f t="shared" si="0"/>
        <v>0</v>
      </c>
      <c r="AX12" s="206">
        <f t="shared" si="0"/>
        <v>0</v>
      </c>
      <c r="AY12" s="206">
        <f t="shared" si="0"/>
        <v>0</v>
      </c>
      <c r="AZ12" s="207">
        <f t="shared" si="0"/>
        <v>0</v>
      </c>
    </row>
    <row r="13" spans="1:52" ht="57.75" customHeight="1" x14ac:dyDescent="0.2">
      <c r="A13" s="208" t="s">
        <v>392</v>
      </c>
      <c r="B13" s="184" t="s">
        <v>23</v>
      </c>
      <c r="C13" s="185" t="s">
        <v>346</v>
      </c>
      <c r="D13" s="186"/>
      <c r="E13" s="180" t="s">
        <v>337</v>
      </c>
      <c r="F13" s="186" t="s">
        <v>21</v>
      </c>
      <c r="G13" s="181">
        <v>0.22066869733333333</v>
      </c>
      <c r="H13" s="181">
        <v>21.642011338888889</v>
      </c>
      <c r="I13" s="181">
        <v>0.40147042974999997</v>
      </c>
      <c r="J13" s="181">
        <v>3.2017575269071392E-4</v>
      </c>
      <c r="K13" s="181">
        <v>5.4736621138888886E-2</v>
      </c>
      <c r="L13" s="181">
        <v>5.3912456250000004E-2</v>
      </c>
      <c r="M13" s="181">
        <v>0.13892987372222224</v>
      </c>
      <c r="N13" s="181">
        <v>3.2473676062494718E-2</v>
      </c>
      <c r="O13" s="181">
        <v>0.32795275594444445</v>
      </c>
      <c r="P13" s="201">
        <v>50.866379674111108</v>
      </c>
      <c r="Q13" s="181">
        <v>0.62664028497222224</v>
      </c>
      <c r="R13" s="181">
        <v>45.661288262194454</v>
      </c>
      <c r="S13" s="181">
        <v>0.242841642</v>
      </c>
      <c r="T13" s="181">
        <v>52.006311437972222</v>
      </c>
      <c r="U13" s="181">
        <v>3.2165893757408331E-3</v>
      </c>
      <c r="V13" s="181">
        <v>0.25219120808333334</v>
      </c>
      <c r="W13" s="181">
        <v>1.8597625259722221</v>
      </c>
      <c r="X13" s="181">
        <v>5.929078234058667E-2</v>
      </c>
      <c r="Y13" s="202">
        <v>0</v>
      </c>
      <c r="Z13" s="182" t="s">
        <v>338</v>
      </c>
      <c r="AA13" s="203">
        <v>113</v>
      </c>
      <c r="AB13" s="182" t="s">
        <v>344</v>
      </c>
      <c r="AC13" s="204"/>
      <c r="AD13" s="183"/>
      <c r="AE13" s="204"/>
      <c r="AF13" s="183"/>
      <c r="AG13" s="204"/>
      <c r="AH13" s="183"/>
      <c r="AI13" s="205">
        <f t="shared" si="1"/>
        <v>0</v>
      </c>
      <c r="AJ13" s="206">
        <f t="shared" si="0"/>
        <v>0</v>
      </c>
      <c r="AK13" s="206">
        <f t="shared" si="0"/>
        <v>0</v>
      </c>
      <c r="AL13" s="206">
        <f t="shared" si="0"/>
        <v>0</v>
      </c>
      <c r="AM13" s="206">
        <f t="shared" si="0"/>
        <v>0</v>
      </c>
      <c r="AN13" s="206">
        <f t="shared" si="0"/>
        <v>0</v>
      </c>
      <c r="AO13" s="206">
        <f t="shared" si="0"/>
        <v>0</v>
      </c>
      <c r="AP13" s="206">
        <f t="shared" si="0"/>
        <v>0</v>
      </c>
      <c r="AQ13" s="206">
        <f t="shared" si="0"/>
        <v>0</v>
      </c>
      <c r="AR13" s="206">
        <f t="shared" si="0"/>
        <v>0</v>
      </c>
      <c r="AS13" s="206">
        <f t="shared" si="0"/>
        <v>0</v>
      </c>
      <c r="AT13" s="206">
        <f t="shared" si="0"/>
        <v>0</v>
      </c>
      <c r="AU13" s="206">
        <f t="shared" si="0"/>
        <v>0</v>
      </c>
      <c r="AV13" s="206">
        <f t="shared" si="0"/>
        <v>0</v>
      </c>
      <c r="AW13" s="206">
        <f t="shared" si="0"/>
        <v>0</v>
      </c>
      <c r="AX13" s="206">
        <f t="shared" si="0"/>
        <v>0</v>
      </c>
      <c r="AY13" s="206">
        <f t="shared" si="0"/>
        <v>0</v>
      </c>
      <c r="AZ13" s="207">
        <f t="shared" si="0"/>
        <v>0</v>
      </c>
    </row>
    <row r="14" spans="1:52" ht="57.75" customHeight="1" x14ac:dyDescent="0.2">
      <c r="A14" s="189" t="s">
        <v>393</v>
      </c>
      <c r="B14" s="184" t="s">
        <v>23</v>
      </c>
      <c r="C14" s="187" t="s">
        <v>347</v>
      </c>
      <c r="D14" s="188"/>
      <c r="E14" s="180" t="s">
        <v>337</v>
      </c>
      <c r="F14" s="188" t="s">
        <v>21</v>
      </c>
      <c r="G14" s="181">
        <v>0.33209944177777773</v>
      </c>
      <c r="H14" s="181">
        <v>35.380267093083333</v>
      </c>
      <c r="I14" s="181">
        <v>0.2629997120555555</v>
      </c>
      <c r="J14" s="181">
        <v>2.0090658904449999E-4</v>
      </c>
      <c r="K14" s="181">
        <v>5.8932731333333335E-2</v>
      </c>
      <c r="L14" s="181">
        <v>5.8059075527777781E-2</v>
      </c>
      <c r="M14" s="181">
        <v>0.17184413825</v>
      </c>
      <c r="N14" s="181">
        <v>3.4959090420371111E-2</v>
      </c>
      <c r="O14" s="181">
        <v>0.55021592747222225</v>
      </c>
      <c r="P14" s="201">
        <v>37.645443452083327</v>
      </c>
      <c r="Q14" s="181">
        <v>2.7051289103333329</v>
      </c>
      <c r="R14" s="181">
        <v>16.061467196305557</v>
      </c>
      <c r="S14" s="181">
        <v>0.40125968430555553</v>
      </c>
      <c r="T14" s="181">
        <v>21.767797193083332</v>
      </c>
      <c r="U14" s="181">
        <v>5.9673980267977772E-3</v>
      </c>
      <c r="V14" s="181">
        <v>0.4224094923333333</v>
      </c>
      <c r="W14" s="181">
        <v>3.172397066027778</v>
      </c>
      <c r="X14" s="181">
        <v>4.8633054870424443E-2</v>
      </c>
      <c r="Y14" s="202">
        <v>0</v>
      </c>
      <c r="Z14" s="182" t="s">
        <v>338</v>
      </c>
      <c r="AA14" s="203">
        <v>113</v>
      </c>
      <c r="AB14" s="182" t="s">
        <v>344</v>
      </c>
      <c r="AC14" s="204"/>
      <c r="AD14" s="183"/>
      <c r="AE14" s="204"/>
      <c r="AF14" s="183"/>
      <c r="AG14" s="204"/>
      <c r="AH14" s="183"/>
      <c r="AI14" s="205">
        <f t="shared" si="1"/>
        <v>0</v>
      </c>
      <c r="AJ14" s="206">
        <f t="shared" si="0"/>
        <v>0</v>
      </c>
      <c r="AK14" s="206">
        <f t="shared" si="0"/>
        <v>0</v>
      </c>
      <c r="AL14" s="206">
        <f t="shared" si="0"/>
        <v>0</v>
      </c>
      <c r="AM14" s="206">
        <f t="shared" si="0"/>
        <v>0</v>
      </c>
      <c r="AN14" s="206">
        <f t="shared" si="0"/>
        <v>0</v>
      </c>
      <c r="AO14" s="206">
        <f t="shared" si="0"/>
        <v>0</v>
      </c>
      <c r="AP14" s="206">
        <f t="shared" si="0"/>
        <v>0</v>
      </c>
      <c r="AQ14" s="206">
        <f t="shared" si="0"/>
        <v>0</v>
      </c>
      <c r="AR14" s="206">
        <f t="shared" si="0"/>
        <v>0</v>
      </c>
      <c r="AS14" s="206">
        <f t="shared" si="0"/>
        <v>0</v>
      </c>
      <c r="AT14" s="206">
        <f t="shared" si="0"/>
        <v>0</v>
      </c>
      <c r="AU14" s="206">
        <f t="shared" si="0"/>
        <v>0</v>
      </c>
      <c r="AV14" s="206">
        <f t="shared" si="0"/>
        <v>0</v>
      </c>
      <c r="AW14" s="206">
        <f t="shared" si="0"/>
        <v>0</v>
      </c>
      <c r="AX14" s="206">
        <f t="shared" si="0"/>
        <v>0</v>
      </c>
      <c r="AY14" s="206">
        <f t="shared" si="0"/>
        <v>0</v>
      </c>
      <c r="AZ14" s="207">
        <f t="shared" si="0"/>
        <v>0</v>
      </c>
    </row>
    <row r="15" spans="1:52" ht="57.75" customHeight="1" x14ac:dyDescent="0.2">
      <c r="A15" s="189" t="s">
        <v>394</v>
      </c>
      <c r="B15" s="184" t="s">
        <v>23</v>
      </c>
      <c r="C15" s="187" t="s">
        <v>348</v>
      </c>
      <c r="D15" s="188"/>
      <c r="E15" s="180" t="s">
        <v>337</v>
      </c>
      <c r="F15" s="188" t="s">
        <v>21</v>
      </c>
      <c r="G15" s="181">
        <v>0.33248183022222222</v>
      </c>
      <c r="H15" s="181">
        <v>34.139416404472222</v>
      </c>
      <c r="I15" s="181">
        <v>0.27888308277777785</v>
      </c>
      <c r="J15" s="181">
        <v>2.2089142726450556E-4</v>
      </c>
      <c r="K15" s="181">
        <v>5.989169872222222E-2</v>
      </c>
      <c r="L15" s="181">
        <v>5.9036651638888882E-2</v>
      </c>
      <c r="M15" s="181">
        <v>0.18500006363888888</v>
      </c>
      <c r="N15" s="181">
        <v>3.778879091598944E-2</v>
      </c>
      <c r="O15" s="181">
        <v>0.47075256063888893</v>
      </c>
      <c r="P15" s="201">
        <v>40.273779960361111</v>
      </c>
      <c r="Q15" s="181">
        <v>2.5630591740555557</v>
      </c>
      <c r="R15" s="181">
        <v>15.250471430305556</v>
      </c>
      <c r="S15" s="181">
        <v>0.38048203102777778</v>
      </c>
      <c r="T15" s="181">
        <v>22.923661567305555</v>
      </c>
      <c r="U15" s="181">
        <v>6.0876358022372221E-3</v>
      </c>
      <c r="V15" s="181">
        <v>0.36222885249999998</v>
      </c>
      <c r="W15" s="181">
        <v>2.966842821027778</v>
      </c>
      <c r="X15" s="181">
        <v>5.0087904221788895E-2</v>
      </c>
      <c r="Y15" s="202">
        <v>0</v>
      </c>
      <c r="Z15" s="182" t="s">
        <v>338</v>
      </c>
      <c r="AA15" s="203">
        <v>55</v>
      </c>
      <c r="AB15" s="182" t="s">
        <v>344</v>
      </c>
      <c r="AC15" s="204"/>
      <c r="AD15" s="183"/>
      <c r="AE15" s="204"/>
      <c r="AF15" s="183"/>
      <c r="AG15" s="204"/>
      <c r="AH15" s="183"/>
      <c r="AI15" s="205">
        <f t="shared" si="1"/>
        <v>0</v>
      </c>
      <c r="AJ15" s="206">
        <f t="shared" si="0"/>
        <v>0</v>
      </c>
      <c r="AK15" s="206">
        <f t="shared" si="0"/>
        <v>0</v>
      </c>
      <c r="AL15" s="206">
        <f t="shared" si="0"/>
        <v>0</v>
      </c>
      <c r="AM15" s="206">
        <f t="shared" si="0"/>
        <v>0</v>
      </c>
      <c r="AN15" s="206">
        <f t="shared" si="0"/>
        <v>0</v>
      </c>
      <c r="AO15" s="206">
        <f t="shared" si="0"/>
        <v>0</v>
      </c>
      <c r="AP15" s="206">
        <f t="shared" si="0"/>
        <v>0</v>
      </c>
      <c r="AQ15" s="206">
        <f t="shared" si="0"/>
        <v>0</v>
      </c>
      <c r="AR15" s="206">
        <f t="shared" si="0"/>
        <v>0</v>
      </c>
      <c r="AS15" s="206">
        <f t="shared" si="0"/>
        <v>0</v>
      </c>
      <c r="AT15" s="206">
        <f t="shared" si="0"/>
        <v>0</v>
      </c>
      <c r="AU15" s="206">
        <f t="shared" si="0"/>
        <v>0</v>
      </c>
      <c r="AV15" s="206">
        <f t="shared" si="0"/>
        <v>0</v>
      </c>
      <c r="AW15" s="206">
        <f t="shared" si="0"/>
        <v>0</v>
      </c>
      <c r="AX15" s="206">
        <f t="shared" si="0"/>
        <v>0</v>
      </c>
      <c r="AY15" s="206">
        <f t="shared" si="0"/>
        <v>0</v>
      </c>
      <c r="AZ15" s="207">
        <f t="shared" si="0"/>
        <v>0</v>
      </c>
    </row>
    <row r="16" spans="1:52" ht="57.75" customHeight="1" x14ac:dyDescent="0.2">
      <c r="A16" s="189" t="s">
        <v>395</v>
      </c>
      <c r="B16" s="184" t="s">
        <v>23</v>
      </c>
      <c r="C16" s="187" t="s">
        <v>349</v>
      </c>
      <c r="D16" s="188"/>
      <c r="E16" s="180" t="s">
        <v>337</v>
      </c>
      <c r="F16" s="188" t="s">
        <v>21</v>
      </c>
      <c r="G16" s="181">
        <v>0.16921068755555554</v>
      </c>
      <c r="H16" s="181">
        <v>18.295338600166666</v>
      </c>
      <c r="I16" s="181">
        <v>0.13660913336111111</v>
      </c>
      <c r="J16" s="181">
        <v>1.10390682977275E-4</v>
      </c>
      <c r="K16" s="181">
        <v>2.9554655416666666E-2</v>
      </c>
      <c r="L16" s="181">
        <v>2.9088435805555552E-2</v>
      </c>
      <c r="M16" s="181">
        <v>9.0848415000000002E-2</v>
      </c>
      <c r="N16" s="181">
        <v>1.8548231147439722E-2</v>
      </c>
      <c r="O16" s="181">
        <v>0.25276458144444447</v>
      </c>
      <c r="P16" s="201">
        <v>19.64554834516667</v>
      </c>
      <c r="Q16" s="181">
        <v>1.2025300929166667</v>
      </c>
      <c r="R16" s="181">
        <v>7.7706353298611104</v>
      </c>
      <c r="S16" s="181">
        <v>0.1932951026111111</v>
      </c>
      <c r="T16" s="181">
        <v>11.206192285416668</v>
      </c>
      <c r="U16" s="181">
        <v>2.9603182307780559E-3</v>
      </c>
      <c r="V16" s="181">
        <v>0.19378006891666666</v>
      </c>
      <c r="W16" s="181">
        <v>1.6009521113055554</v>
      </c>
      <c r="X16" s="181">
        <v>2.4508533796208889E-2</v>
      </c>
      <c r="Y16" s="202">
        <v>0</v>
      </c>
      <c r="Z16" s="182" t="s">
        <v>338</v>
      </c>
      <c r="AA16" s="203">
        <v>55</v>
      </c>
      <c r="AB16" s="182" t="s">
        <v>344</v>
      </c>
      <c r="AC16" s="204"/>
      <c r="AD16" s="183"/>
      <c r="AE16" s="204"/>
      <c r="AF16" s="183"/>
      <c r="AG16" s="204"/>
      <c r="AH16" s="183"/>
      <c r="AI16" s="205">
        <f t="shared" si="1"/>
        <v>0</v>
      </c>
      <c r="AJ16" s="206">
        <f t="shared" si="0"/>
        <v>0</v>
      </c>
      <c r="AK16" s="206">
        <f t="shared" si="0"/>
        <v>0</v>
      </c>
      <c r="AL16" s="206">
        <f t="shared" si="0"/>
        <v>0</v>
      </c>
      <c r="AM16" s="206">
        <f t="shared" si="0"/>
        <v>0</v>
      </c>
      <c r="AN16" s="206">
        <f t="shared" si="0"/>
        <v>0</v>
      </c>
      <c r="AO16" s="206">
        <f t="shared" si="0"/>
        <v>0</v>
      </c>
      <c r="AP16" s="206">
        <f t="shared" si="0"/>
        <v>0</v>
      </c>
      <c r="AQ16" s="206">
        <f t="shared" si="0"/>
        <v>0</v>
      </c>
      <c r="AR16" s="206">
        <f t="shared" si="0"/>
        <v>0</v>
      </c>
      <c r="AS16" s="206">
        <f t="shared" si="0"/>
        <v>0</v>
      </c>
      <c r="AT16" s="206">
        <f t="shared" si="0"/>
        <v>0</v>
      </c>
      <c r="AU16" s="206">
        <f t="shared" si="0"/>
        <v>0</v>
      </c>
      <c r="AV16" s="206">
        <f t="shared" si="0"/>
        <v>0</v>
      </c>
      <c r="AW16" s="206">
        <f t="shared" si="0"/>
        <v>0</v>
      </c>
      <c r="AX16" s="206">
        <f t="shared" si="0"/>
        <v>0</v>
      </c>
      <c r="AY16" s="206">
        <f t="shared" si="0"/>
        <v>0</v>
      </c>
      <c r="AZ16" s="207">
        <f t="shared" si="0"/>
        <v>0</v>
      </c>
    </row>
    <row r="17" spans="1:52" ht="57.75" customHeight="1" x14ac:dyDescent="0.2">
      <c r="A17" s="189" t="s">
        <v>396</v>
      </c>
      <c r="B17" s="184" t="s">
        <v>23</v>
      </c>
      <c r="C17" s="187" t="s">
        <v>350</v>
      </c>
      <c r="D17" s="188"/>
      <c r="E17" s="180" t="s">
        <v>337</v>
      </c>
      <c r="F17" s="188" t="s">
        <v>21</v>
      </c>
      <c r="G17" s="181">
        <v>3.0358621333333335E-2</v>
      </c>
      <c r="H17" s="181">
        <v>25.829778729333331</v>
      </c>
      <c r="I17" s="181">
        <v>0.25460078916666667</v>
      </c>
      <c r="J17" s="181">
        <v>4.3053346922833335E-6</v>
      </c>
      <c r="K17" s="181">
        <v>0.24982109483333331</v>
      </c>
      <c r="L17" s="181">
        <v>0.24828109483333333</v>
      </c>
      <c r="M17" s="181">
        <v>1.9504354333333335E-2</v>
      </c>
      <c r="N17" s="181">
        <v>2.3087900566166666E-4</v>
      </c>
      <c r="O17" s="181">
        <v>0.29189466633333333</v>
      </c>
      <c r="P17" s="201">
        <v>0.15842488466666668</v>
      </c>
      <c r="Q17" s="181">
        <v>0.36973354183333335</v>
      </c>
      <c r="R17" s="181">
        <v>5.7600937918333326</v>
      </c>
      <c r="S17" s="181">
        <v>0.25394943866666664</v>
      </c>
      <c r="T17" s="181">
        <v>13.515755283833332</v>
      </c>
      <c r="U17" s="181">
        <v>8.5404510449833338E-4</v>
      </c>
      <c r="V17" s="181">
        <v>0.20509103250000002</v>
      </c>
      <c r="W17" s="181">
        <v>4.4490754811666671</v>
      </c>
      <c r="X17" s="181">
        <v>8.107689333333333E-2</v>
      </c>
      <c r="Y17" s="202">
        <v>0</v>
      </c>
      <c r="Z17" s="182" t="s">
        <v>338</v>
      </c>
      <c r="AA17" s="203">
        <v>138</v>
      </c>
      <c r="AB17" s="182" t="s">
        <v>344</v>
      </c>
      <c r="AC17" s="204"/>
      <c r="AD17" s="183"/>
      <c r="AE17" s="204"/>
      <c r="AF17" s="183"/>
      <c r="AG17" s="204"/>
      <c r="AH17" s="183"/>
      <c r="AI17" s="205">
        <f t="shared" si="1"/>
        <v>0</v>
      </c>
      <c r="AJ17" s="206">
        <f t="shared" si="0"/>
        <v>0</v>
      </c>
      <c r="AK17" s="206">
        <f t="shared" si="0"/>
        <v>0</v>
      </c>
      <c r="AL17" s="206">
        <f t="shared" si="0"/>
        <v>0</v>
      </c>
      <c r="AM17" s="206">
        <f t="shared" si="0"/>
        <v>0</v>
      </c>
      <c r="AN17" s="206">
        <f t="shared" si="0"/>
        <v>0</v>
      </c>
      <c r="AO17" s="206">
        <f t="shared" si="0"/>
        <v>0</v>
      </c>
      <c r="AP17" s="206">
        <f t="shared" si="0"/>
        <v>0</v>
      </c>
      <c r="AQ17" s="206">
        <f t="shared" si="0"/>
        <v>0</v>
      </c>
      <c r="AR17" s="206">
        <f t="shared" si="0"/>
        <v>0</v>
      </c>
      <c r="AS17" s="206">
        <f t="shared" si="0"/>
        <v>0</v>
      </c>
      <c r="AT17" s="206">
        <f t="shared" si="0"/>
        <v>0</v>
      </c>
      <c r="AU17" s="206">
        <f t="shared" si="0"/>
        <v>0</v>
      </c>
      <c r="AV17" s="206">
        <f t="shared" si="0"/>
        <v>0</v>
      </c>
      <c r="AW17" s="206">
        <f t="shared" si="0"/>
        <v>0</v>
      </c>
      <c r="AX17" s="206">
        <f t="shared" si="0"/>
        <v>0</v>
      </c>
      <c r="AY17" s="206">
        <f t="shared" si="0"/>
        <v>0</v>
      </c>
      <c r="AZ17" s="207">
        <f t="shared" si="0"/>
        <v>0</v>
      </c>
    </row>
    <row r="18" spans="1:52" ht="57.75" customHeight="1" x14ac:dyDescent="0.2">
      <c r="A18" s="189" t="s">
        <v>397</v>
      </c>
      <c r="B18" s="184" t="s">
        <v>23</v>
      </c>
      <c r="C18" s="187" t="s">
        <v>351</v>
      </c>
      <c r="D18" s="188"/>
      <c r="E18" s="180" t="s">
        <v>337</v>
      </c>
      <c r="F18" s="188" t="s">
        <v>21</v>
      </c>
      <c r="G18" s="181">
        <v>1.8792326222222221E-2</v>
      </c>
      <c r="H18" s="181">
        <v>15.357652156888889</v>
      </c>
      <c r="I18" s="181">
        <v>9.3747070277777775E-2</v>
      </c>
      <c r="J18" s="181">
        <v>2.0527901825722222E-6</v>
      </c>
      <c r="K18" s="181">
        <v>9.0752568388888899E-2</v>
      </c>
      <c r="L18" s="181">
        <v>9.0162568388888892E-2</v>
      </c>
      <c r="M18" s="181">
        <v>8.6369485555555549E-3</v>
      </c>
      <c r="N18" s="181">
        <v>1.0219007944611112E-4</v>
      </c>
      <c r="O18" s="181">
        <v>0.17615831122222222</v>
      </c>
      <c r="P18" s="201">
        <v>4.8012238444444445E-2</v>
      </c>
      <c r="Q18" s="181">
        <v>0.42949055272222214</v>
      </c>
      <c r="R18" s="181">
        <v>3.4344204693888889</v>
      </c>
      <c r="S18" s="181">
        <v>0.11171565377777777</v>
      </c>
      <c r="T18" s="181">
        <v>5.7927534387222224</v>
      </c>
      <c r="U18" s="181">
        <v>6.3448648116722225E-4</v>
      </c>
      <c r="V18" s="181">
        <v>0.1277643225</v>
      </c>
      <c r="W18" s="181">
        <v>1.8644289729444443</v>
      </c>
      <c r="X18" s="181">
        <v>3.0198368888888889E-2</v>
      </c>
      <c r="Y18" s="202">
        <v>0</v>
      </c>
      <c r="Z18" s="182" t="s">
        <v>338</v>
      </c>
      <c r="AA18" s="203">
        <v>138</v>
      </c>
      <c r="AB18" s="182" t="s">
        <v>344</v>
      </c>
      <c r="AC18" s="204"/>
      <c r="AD18" s="183"/>
      <c r="AE18" s="204"/>
      <c r="AF18" s="183"/>
      <c r="AG18" s="204"/>
      <c r="AH18" s="183"/>
      <c r="AI18" s="205">
        <f t="shared" si="1"/>
        <v>0</v>
      </c>
      <c r="AJ18" s="206">
        <f t="shared" si="0"/>
        <v>0</v>
      </c>
      <c r="AK18" s="206">
        <f t="shared" si="0"/>
        <v>0</v>
      </c>
      <c r="AL18" s="206">
        <f t="shared" si="0"/>
        <v>0</v>
      </c>
      <c r="AM18" s="206">
        <f t="shared" si="0"/>
        <v>0</v>
      </c>
      <c r="AN18" s="206">
        <f t="shared" si="0"/>
        <v>0</v>
      </c>
      <c r="AO18" s="206">
        <f t="shared" si="0"/>
        <v>0</v>
      </c>
      <c r="AP18" s="206">
        <f t="shared" si="0"/>
        <v>0</v>
      </c>
      <c r="AQ18" s="206">
        <f t="shared" si="0"/>
        <v>0</v>
      </c>
      <c r="AR18" s="206">
        <f t="shared" si="0"/>
        <v>0</v>
      </c>
      <c r="AS18" s="206">
        <f t="shared" si="0"/>
        <v>0</v>
      </c>
      <c r="AT18" s="206">
        <f t="shared" si="0"/>
        <v>0</v>
      </c>
      <c r="AU18" s="206">
        <f t="shared" si="0"/>
        <v>0</v>
      </c>
      <c r="AV18" s="206">
        <f t="shared" si="0"/>
        <v>0</v>
      </c>
      <c r="AW18" s="206">
        <f t="shared" si="0"/>
        <v>0</v>
      </c>
      <c r="AX18" s="206">
        <f t="shared" si="0"/>
        <v>0</v>
      </c>
      <c r="AY18" s="206">
        <f t="shared" si="0"/>
        <v>0</v>
      </c>
      <c r="AZ18" s="207">
        <f t="shared" si="0"/>
        <v>0</v>
      </c>
    </row>
    <row r="19" spans="1:52" ht="57.75" customHeight="1" x14ac:dyDescent="0.2">
      <c r="A19" s="189" t="s">
        <v>398</v>
      </c>
      <c r="B19" s="184" t="s">
        <v>23</v>
      </c>
      <c r="C19" s="187" t="s">
        <v>352</v>
      </c>
      <c r="D19" s="188"/>
      <c r="E19" s="180" t="s">
        <v>337</v>
      </c>
      <c r="F19" s="188" t="s">
        <v>21</v>
      </c>
      <c r="G19" s="181">
        <v>1.1849182933333333</v>
      </c>
      <c r="H19" s="181">
        <v>23.043221161555557</v>
      </c>
      <c r="I19" s="181">
        <v>7.9999918000000003E-2</v>
      </c>
      <c r="J19" s="181">
        <v>7.7587480211355558E-5</v>
      </c>
      <c r="K19" s="181">
        <v>3.9624697555555553E-2</v>
      </c>
      <c r="L19" s="181">
        <v>3.9013564000000001E-2</v>
      </c>
      <c r="M19" s="181">
        <v>9.143128688888888E-2</v>
      </c>
      <c r="N19" s="181">
        <v>1.5477161167588889E-2</v>
      </c>
      <c r="O19" s="181">
        <v>0.35502888777777775</v>
      </c>
      <c r="P19" s="201">
        <v>15.267939106444445</v>
      </c>
      <c r="Q19" s="181">
        <v>1.7704834268888889</v>
      </c>
      <c r="R19" s="181">
        <v>9.3416217057777775</v>
      </c>
      <c r="S19" s="181">
        <v>0.25813471799999999</v>
      </c>
      <c r="T19" s="181">
        <v>11.660202472888889</v>
      </c>
      <c r="U19" s="181">
        <v>2.8453303963433332E-2</v>
      </c>
      <c r="V19" s="181">
        <v>0.26603747133333333</v>
      </c>
      <c r="W19" s="181">
        <v>2.7268493408888892</v>
      </c>
      <c r="X19" s="181">
        <v>2.0117670908426668E-2</v>
      </c>
      <c r="Y19" s="202">
        <v>0</v>
      </c>
      <c r="Z19" s="182" t="s">
        <v>338</v>
      </c>
      <c r="AA19" s="203">
        <v>138</v>
      </c>
      <c r="AB19" s="182" t="s">
        <v>344</v>
      </c>
      <c r="AC19" s="204"/>
      <c r="AD19" s="183"/>
      <c r="AE19" s="204"/>
      <c r="AF19" s="183"/>
      <c r="AG19" s="204"/>
      <c r="AH19" s="183"/>
      <c r="AI19" s="205">
        <f t="shared" si="1"/>
        <v>0</v>
      </c>
      <c r="AJ19" s="206">
        <f t="shared" si="0"/>
        <v>0</v>
      </c>
      <c r="AK19" s="206">
        <f t="shared" si="0"/>
        <v>0</v>
      </c>
      <c r="AL19" s="206">
        <f t="shared" si="0"/>
        <v>0</v>
      </c>
      <c r="AM19" s="206">
        <f t="shared" si="0"/>
        <v>0</v>
      </c>
      <c r="AN19" s="206">
        <f t="shared" si="0"/>
        <v>0</v>
      </c>
      <c r="AO19" s="206">
        <f t="shared" si="0"/>
        <v>0</v>
      </c>
      <c r="AP19" s="206">
        <f t="shared" si="0"/>
        <v>0</v>
      </c>
      <c r="AQ19" s="206">
        <f t="shared" si="0"/>
        <v>0</v>
      </c>
      <c r="AR19" s="206">
        <f t="shared" si="0"/>
        <v>0</v>
      </c>
      <c r="AS19" s="206">
        <f t="shared" si="0"/>
        <v>0</v>
      </c>
      <c r="AT19" s="206">
        <f t="shared" si="0"/>
        <v>0</v>
      </c>
      <c r="AU19" s="206">
        <f t="shared" si="0"/>
        <v>0</v>
      </c>
      <c r="AV19" s="206">
        <f t="shared" si="0"/>
        <v>0</v>
      </c>
      <c r="AW19" s="206">
        <f t="shared" si="0"/>
        <v>0</v>
      </c>
      <c r="AX19" s="206">
        <f t="shared" si="0"/>
        <v>0</v>
      </c>
      <c r="AY19" s="206">
        <f t="shared" si="0"/>
        <v>0</v>
      </c>
      <c r="AZ19" s="207">
        <f t="shared" si="0"/>
        <v>0</v>
      </c>
    </row>
    <row r="20" spans="1:52" ht="57.75" customHeight="1" x14ac:dyDescent="0.2">
      <c r="A20" s="189" t="s">
        <v>399</v>
      </c>
      <c r="B20" s="184" t="s">
        <v>23</v>
      </c>
      <c r="C20" s="187" t="s">
        <v>353</v>
      </c>
      <c r="D20" s="188"/>
      <c r="E20" s="180" t="s">
        <v>337</v>
      </c>
      <c r="F20" s="188" t="s">
        <v>21</v>
      </c>
      <c r="G20" s="181">
        <v>0.11319121155555555</v>
      </c>
      <c r="H20" s="181">
        <v>10.980427677388889</v>
      </c>
      <c r="I20" s="181">
        <v>6.2503063944444451E-2</v>
      </c>
      <c r="J20" s="181">
        <v>2.9912087849572222E-5</v>
      </c>
      <c r="K20" s="181">
        <v>1.0956372388888889E-2</v>
      </c>
      <c r="L20" s="181">
        <v>1.0608066222222223E-2</v>
      </c>
      <c r="M20" s="181">
        <v>4.5197472055555556E-2</v>
      </c>
      <c r="N20" s="181">
        <v>5.0621069794594444E-3</v>
      </c>
      <c r="O20" s="181">
        <v>0.1541556473888889</v>
      </c>
      <c r="P20" s="201">
        <v>5.8624002409444449</v>
      </c>
      <c r="Q20" s="181">
        <v>0.32779239872222221</v>
      </c>
      <c r="R20" s="181">
        <v>4.0796260545555549</v>
      </c>
      <c r="S20" s="181">
        <v>8.1170622944444451E-2</v>
      </c>
      <c r="T20" s="181">
        <v>3.7716183192222221</v>
      </c>
      <c r="U20" s="181">
        <v>1.2565945008605555E-3</v>
      </c>
      <c r="V20" s="181">
        <v>0.11959684449999999</v>
      </c>
      <c r="W20" s="181">
        <v>0.62792560977777767</v>
      </c>
      <c r="X20" s="181">
        <v>1.093937578306222E-2</v>
      </c>
      <c r="Y20" s="202">
        <v>0</v>
      </c>
      <c r="Z20" s="182" t="s">
        <v>338</v>
      </c>
      <c r="AA20" s="203">
        <v>63</v>
      </c>
      <c r="AB20" s="182" t="s">
        <v>344</v>
      </c>
      <c r="AC20" s="204"/>
      <c r="AD20" s="183"/>
      <c r="AE20" s="204"/>
      <c r="AF20" s="183"/>
      <c r="AG20" s="204"/>
      <c r="AH20" s="183"/>
      <c r="AI20" s="205">
        <f t="shared" si="1"/>
        <v>0</v>
      </c>
      <c r="AJ20" s="206">
        <f t="shared" si="0"/>
        <v>0</v>
      </c>
      <c r="AK20" s="206">
        <f t="shared" si="0"/>
        <v>0</v>
      </c>
      <c r="AL20" s="206">
        <f t="shared" si="0"/>
        <v>0</v>
      </c>
      <c r="AM20" s="206">
        <f t="shared" si="0"/>
        <v>0</v>
      </c>
      <c r="AN20" s="206">
        <f t="shared" si="0"/>
        <v>0</v>
      </c>
      <c r="AO20" s="206">
        <f t="shared" si="0"/>
        <v>0</v>
      </c>
      <c r="AP20" s="206">
        <f t="shared" si="0"/>
        <v>0</v>
      </c>
      <c r="AQ20" s="206">
        <f t="shared" si="0"/>
        <v>0</v>
      </c>
      <c r="AR20" s="206">
        <f t="shared" si="0"/>
        <v>0</v>
      </c>
      <c r="AS20" s="206">
        <f t="shared" si="0"/>
        <v>0</v>
      </c>
      <c r="AT20" s="206">
        <f t="shared" si="0"/>
        <v>0</v>
      </c>
      <c r="AU20" s="206">
        <f t="shared" si="0"/>
        <v>0</v>
      </c>
      <c r="AV20" s="206">
        <f t="shared" si="0"/>
        <v>0</v>
      </c>
      <c r="AW20" s="206">
        <f t="shared" si="0"/>
        <v>0</v>
      </c>
      <c r="AX20" s="206">
        <f t="shared" si="0"/>
        <v>0</v>
      </c>
      <c r="AY20" s="206">
        <f t="shared" si="0"/>
        <v>0</v>
      </c>
      <c r="AZ20" s="207">
        <f t="shared" si="0"/>
        <v>0</v>
      </c>
    </row>
    <row r="21" spans="1:52" ht="57.75" customHeight="1" x14ac:dyDescent="0.2">
      <c r="A21" s="189" t="s">
        <v>400</v>
      </c>
      <c r="B21" s="184" t="s">
        <v>23</v>
      </c>
      <c r="C21" s="187" t="s">
        <v>401</v>
      </c>
      <c r="D21" s="188"/>
      <c r="E21" s="180" t="s">
        <v>337</v>
      </c>
      <c r="F21" s="188"/>
      <c r="G21" s="181">
        <v>8.9037305777777784E-2</v>
      </c>
      <c r="H21" s="181">
        <v>6.9036668976388889</v>
      </c>
      <c r="I21" s="181">
        <v>2.4954955888888887E-2</v>
      </c>
      <c r="J21" s="181">
        <v>1.2537026881205555E-5</v>
      </c>
      <c r="K21" s="181">
        <v>6.6970583888888886E-3</v>
      </c>
      <c r="L21" s="181">
        <v>6.4351106944444438E-3</v>
      </c>
      <c r="M21" s="181">
        <v>1.9075743138888889E-2</v>
      </c>
      <c r="N21" s="181">
        <v>2.2721534524616665E-3</v>
      </c>
      <c r="O21" s="181">
        <v>0.10216466258333333</v>
      </c>
      <c r="P21" s="201">
        <v>2.7696218275277777</v>
      </c>
      <c r="Q21" s="181">
        <v>0.32202121772222225</v>
      </c>
      <c r="R21" s="181">
        <v>2.5247747409166665</v>
      </c>
      <c r="S21" s="181">
        <v>5.6423886638888886E-2</v>
      </c>
      <c r="T21" s="181">
        <v>2.1396749074722221</v>
      </c>
      <c r="U21" s="181">
        <v>6.9716132234277776E-4</v>
      </c>
      <c r="V21" s="181">
        <v>0.12558923616666667</v>
      </c>
      <c r="W21" s="181">
        <v>0.48711847708333333</v>
      </c>
      <c r="X21" s="181">
        <v>5.1617627395177772E-3</v>
      </c>
      <c r="Y21" s="202">
        <v>0</v>
      </c>
      <c r="Z21" s="182" t="s">
        <v>338</v>
      </c>
      <c r="AA21" s="203">
        <v>110</v>
      </c>
      <c r="AB21" s="182" t="s">
        <v>344</v>
      </c>
      <c r="AC21" s="204"/>
      <c r="AD21" s="183"/>
      <c r="AE21" s="204"/>
      <c r="AF21" s="183"/>
      <c r="AG21" s="204"/>
      <c r="AH21" s="183"/>
      <c r="AI21" s="205">
        <f>(G21/1000)*$AA21*$Y21</f>
        <v>0</v>
      </c>
      <c r="AJ21" s="206">
        <f t="shared" si="0"/>
        <v>0</v>
      </c>
      <c r="AK21" s="206">
        <f t="shared" si="0"/>
        <v>0</v>
      </c>
      <c r="AL21" s="206">
        <f t="shared" si="0"/>
        <v>0</v>
      </c>
      <c r="AM21" s="206">
        <f t="shared" si="0"/>
        <v>0</v>
      </c>
      <c r="AN21" s="206">
        <f t="shared" si="0"/>
        <v>0</v>
      </c>
      <c r="AO21" s="206">
        <f t="shared" si="0"/>
        <v>0</v>
      </c>
      <c r="AP21" s="206">
        <f t="shared" si="0"/>
        <v>0</v>
      </c>
      <c r="AQ21" s="206">
        <f t="shared" si="0"/>
        <v>0</v>
      </c>
      <c r="AR21" s="206">
        <f t="shared" si="0"/>
        <v>0</v>
      </c>
      <c r="AS21" s="206">
        <f t="shared" si="0"/>
        <v>0</v>
      </c>
      <c r="AT21" s="206">
        <f t="shared" si="0"/>
        <v>0</v>
      </c>
      <c r="AU21" s="206">
        <f t="shared" si="0"/>
        <v>0</v>
      </c>
      <c r="AV21" s="206">
        <f t="shared" si="0"/>
        <v>0</v>
      </c>
      <c r="AW21" s="206">
        <f t="shared" si="0"/>
        <v>0</v>
      </c>
      <c r="AX21" s="206">
        <f t="shared" si="0"/>
        <v>0</v>
      </c>
      <c r="AY21" s="206">
        <f t="shared" si="0"/>
        <v>0</v>
      </c>
      <c r="AZ21" s="207">
        <f t="shared" si="0"/>
        <v>0</v>
      </c>
    </row>
    <row r="22" spans="1:52" s="169" customFormat="1" ht="14.25" customHeight="1" x14ac:dyDescent="0.2">
      <c r="A22" s="197" t="s">
        <v>402</v>
      </c>
      <c r="B22" s="198"/>
      <c r="C22" s="199"/>
      <c r="D22" s="200"/>
      <c r="E22" s="200"/>
      <c r="F22" s="200"/>
      <c r="G22" s="181"/>
      <c r="H22" s="181"/>
      <c r="I22" s="181"/>
      <c r="J22" s="181"/>
      <c r="K22" s="181"/>
      <c r="L22" s="181"/>
      <c r="M22" s="181"/>
      <c r="N22" s="181"/>
      <c r="O22" s="181"/>
      <c r="P22" s="201"/>
      <c r="Q22" s="181"/>
      <c r="R22" s="181"/>
      <c r="S22" s="181"/>
      <c r="T22" s="181"/>
      <c r="U22" s="181"/>
      <c r="V22" s="181"/>
      <c r="W22" s="181"/>
      <c r="X22" s="181"/>
      <c r="Y22" s="196"/>
      <c r="Z22" s="172"/>
      <c r="AA22" s="172"/>
      <c r="AB22" s="172"/>
      <c r="AC22" s="172"/>
      <c r="AD22" s="172"/>
      <c r="AE22" s="172"/>
      <c r="AF22" s="172"/>
      <c r="AG22" s="172"/>
      <c r="AH22" s="173"/>
      <c r="AI22" s="174"/>
      <c r="AJ22" s="175"/>
      <c r="AK22" s="175"/>
      <c r="AL22" s="175"/>
      <c r="AM22" s="175"/>
      <c r="AN22" s="175"/>
      <c r="AO22" s="175"/>
      <c r="AP22" s="175"/>
      <c r="AQ22" s="175"/>
      <c r="AR22" s="175"/>
      <c r="AS22" s="175"/>
      <c r="AT22" s="175"/>
      <c r="AU22" s="175"/>
      <c r="AV22" s="175"/>
      <c r="AW22" s="175"/>
      <c r="AX22" s="175"/>
      <c r="AY22" s="175"/>
      <c r="AZ22" s="176"/>
    </row>
    <row r="23" spans="1:52" ht="57.75" customHeight="1" x14ac:dyDescent="0.2">
      <c r="A23" s="189" t="s">
        <v>403</v>
      </c>
      <c r="B23" s="184" t="s">
        <v>23</v>
      </c>
      <c r="C23" s="187" t="s">
        <v>354</v>
      </c>
      <c r="D23" s="188"/>
      <c r="E23" s="180" t="s">
        <v>337</v>
      </c>
      <c r="F23" s="188" t="s">
        <v>21</v>
      </c>
      <c r="G23" s="181">
        <v>1.6173989333333333E-2</v>
      </c>
      <c r="H23" s="181">
        <v>4.0573967410000007</v>
      </c>
      <c r="I23" s="181">
        <v>7.298043666666666E-3</v>
      </c>
      <c r="J23" s="181">
        <v>7.2406525280999996E-6</v>
      </c>
      <c r="K23" s="181">
        <v>3.0113010000000001E-3</v>
      </c>
      <c r="L23" s="181">
        <v>2.9900873333333334E-3</v>
      </c>
      <c r="M23" s="181">
        <v>5.2204490000000003E-3</v>
      </c>
      <c r="N23" s="181">
        <v>1.5914168322233334E-3</v>
      </c>
      <c r="O23" s="181">
        <v>3.1057487666666668E-2</v>
      </c>
      <c r="P23" s="201">
        <v>1.4825185889999999</v>
      </c>
      <c r="Q23" s="181">
        <v>0.21409605899999995</v>
      </c>
      <c r="R23" s="181">
        <v>0.88678571066666667</v>
      </c>
      <c r="S23" s="181">
        <v>2.6343627666666664E-2</v>
      </c>
      <c r="T23" s="181">
        <v>0.94402123199999988</v>
      </c>
      <c r="U23" s="181">
        <v>3.3472389876333333E-4</v>
      </c>
      <c r="V23" s="181">
        <v>2.1925027E-2</v>
      </c>
      <c r="W23" s="181">
        <v>0.22806479533333332</v>
      </c>
      <c r="X23" s="181">
        <v>1.9263660815733333E-3</v>
      </c>
      <c r="Y23" s="202">
        <v>0</v>
      </c>
      <c r="Z23" s="182" t="s">
        <v>338</v>
      </c>
      <c r="AA23" s="203">
        <v>50</v>
      </c>
      <c r="AB23" s="182" t="s">
        <v>344</v>
      </c>
      <c r="AC23" s="204"/>
      <c r="AD23" s="183"/>
      <c r="AE23" s="204"/>
      <c r="AF23" s="183"/>
      <c r="AG23" s="204"/>
      <c r="AH23" s="183"/>
      <c r="AI23" s="205">
        <f t="shared" si="1"/>
        <v>0</v>
      </c>
      <c r="AJ23" s="206">
        <f t="shared" si="1"/>
        <v>0</v>
      </c>
      <c r="AK23" s="206">
        <f t="shared" si="1"/>
        <v>0</v>
      </c>
      <c r="AL23" s="206">
        <f t="shared" si="1"/>
        <v>0</v>
      </c>
      <c r="AM23" s="206">
        <f t="shared" si="1"/>
        <v>0</v>
      </c>
      <c r="AN23" s="206">
        <f t="shared" si="1"/>
        <v>0</v>
      </c>
      <c r="AO23" s="206">
        <f t="shared" si="1"/>
        <v>0</v>
      </c>
      <c r="AP23" s="206">
        <f t="shared" si="1"/>
        <v>0</v>
      </c>
      <c r="AQ23" s="206">
        <f t="shared" si="1"/>
        <v>0</v>
      </c>
      <c r="AR23" s="206">
        <f t="shared" si="1"/>
        <v>0</v>
      </c>
      <c r="AS23" s="206">
        <f t="shared" si="1"/>
        <v>0</v>
      </c>
      <c r="AT23" s="206">
        <f t="shared" si="1"/>
        <v>0</v>
      </c>
      <c r="AU23" s="206">
        <f t="shared" si="1"/>
        <v>0</v>
      </c>
      <c r="AV23" s="206">
        <f t="shared" si="1"/>
        <v>0</v>
      </c>
      <c r="AW23" s="206">
        <f t="shared" si="1"/>
        <v>0</v>
      </c>
      <c r="AX23" s="206">
        <f t="shared" si="1"/>
        <v>0</v>
      </c>
      <c r="AY23" s="206">
        <f t="shared" ref="AY23:AZ44" si="2">(W23/1000)*$AA23*$Y23</f>
        <v>0</v>
      </c>
      <c r="AZ23" s="207">
        <f t="shared" si="2"/>
        <v>0</v>
      </c>
    </row>
    <row r="24" spans="1:52" ht="57.75" customHeight="1" x14ac:dyDescent="0.2">
      <c r="A24" s="189" t="s">
        <v>404</v>
      </c>
      <c r="B24" s="184" t="s">
        <v>23</v>
      </c>
      <c r="C24" s="187" t="s">
        <v>357</v>
      </c>
      <c r="D24" s="188"/>
      <c r="E24" s="180" t="s">
        <v>337</v>
      </c>
      <c r="F24" s="188" t="s">
        <v>21</v>
      </c>
      <c r="G24" s="181">
        <v>1.8558226253333332</v>
      </c>
      <c r="H24" s="181">
        <v>31.837139462388887</v>
      </c>
      <c r="I24" s="181">
        <v>0.16493330725000002</v>
      </c>
      <c r="J24" s="181">
        <v>1.000723735136639E-4</v>
      </c>
      <c r="K24" s="181">
        <v>4.6457072638888888E-2</v>
      </c>
      <c r="L24" s="181">
        <v>4.5515915250000004E-2</v>
      </c>
      <c r="M24" s="181">
        <v>5.0914767222222219E-2</v>
      </c>
      <c r="N24" s="181">
        <v>2.4141526225589724E-2</v>
      </c>
      <c r="O24" s="181">
        <v>0.37918439144444438</v>
      </c>
      <c r="P24" s="201">
        <v>26.307589489611107</v>
      </c>
      <c r="Q24" s="181">
        <v>0.77917995347222213</v>
      </c>
      <c r="R24" s="181">
        <v>12.778771268194443</v>
      </c>
      <c r="S24" s="181">
        <v>0.32357919149999997</v>
      </c>
      <c r="T24" s="181">
        <v>27.360604405972222</v>
      </c>
      <c r="U24" s="181">
        <v>3.5139092736058328E-3</v>
      </c>
      <c r="V24" s="181">
        <v>0.30500512058333329</v>
      </c>
      <c r="W24" s="181">
        <v>2.1110051829722223</v>
      </c>
      <c r="X24" s="181">
        <v>3.4033034361186668E-2</v>
      </c>
      <c r="Y24" s="202">
        <v>0</v>
      </c>
      <c r="Z24" s="182" t="s">
        <v>338</v>
      </c>
      <c r="AA24" s="203">
        <v>50</v>
      </c>
      <c r="AB24" s="182" t="s">
        <v>344</v>
      </c>
      <c r="AC24" s="204"/>
      <c r="AD24" s="183"/>
      <c r="AE24" s="204"/>
      <c r="AF24" s="183"/>
      <c r="AG24" s="204"/>
      <c r="AH24" s="183"/>
      <c r="AI24" s="205">
        <f t="shared" si="1"/>
        <v>0</v>
      </c>
      <c r="AJ24" s="206">
        <f t="shared" si="1"/>
        <v>0</v>
      </c>
      <c r="AK24" s="206">
        <f t="shared" si="1"/>
        <v>0</v>
      </c>
      <c r="AL24" s="206">
        <f t="shared" si="1"/>
        <v>0</v>
      </c>
      <c r="AM24" s="206">
        <f t="shared" si="1"/>
        <v>0</v>
      </c>
      <c r="AN24" s="206">
        <f t="shared" si="1"/>
        <v>0</v>
      </c>
      <c r="AO24" s="206">
        <f t="shared" si="1"/>
        <v>0</v>
      </c>
      <c r="AP24" s="206">
        <f t="shared" si="1"/>
        <v>0</v>
      </c>
      <c r="AQ24" s="206">
        <f t="shared" si="1"/>
        <v>0</v>
      </c>
      <c r="AR24" s="206">
        <f t="shared" si="1"/>
        <v>0</v>
      </c>
      <c r="AS24" s="206">
        <f t="shared" si="1"/>
        <v>0</v>
      </c>
      <c r="AT24" s="206">
        <f t="shared" si="1"/>
        <v>0</v>
      </c>
      <c r="AU24" s="206">
        <f t="shared" si="1"/>
        <v>0</v>
      </c>
      <c r="AV24" s="206">
        <f t="shared" si="1"/>
        <v>0</v>
      </c>
      <c r="AW24" s="206">
        <f t="shared" si="1"/>
        <v>0</v>
      </c>
      <c r="AX24" s="206">
        <f t="shared" si="1"/>
        <v>0</v>
      </c>
      <c r="AY24" s="206">
        <f t="shared" si="2"/>
        <v>0</v>
      </c>
      <c r="AZ24" s="207">
        <f t="shared" si="2"/>
        <v>0</v>
      </c>
    </row>
    <row r="25" spans="1:52" ht="57.75" customHeight="1" x14ac:dyDescent="0.2">
      <c r="A25" s="209" t="s">
        <v>405</v>
      </c>
      <c r="B25" s="184" t="s">
        <v>23</v>
      </c>
      <c r="C25" s="187" t="s">
        <v>406</v>
      </c>
      <c r="D25" s="188"/>
      <c r="E25" s="180" t="s">
        <v>337</v>
      </c>
      <c r="F25" s="188"/>
      <c r="G25" s="181">
        <v>6.6814417777777774E-2</v>
      </c>
      <c r="H25" s="181">
        <v>15.730252399000001</v>
      </c>
      <c r="I25" s="181">
        <v>3.2292477555555553E-2</v>
      </c>
      <c r="J25" s="181">
        <v>2.4982334259866665E-5</v>
      </c>
      <c r="K25" s="181">
        <v>1.8677968E-2</v>
      </c>
      <c r="L25" s="181">
        <v>1.7647808777777781E-2</v>
      </c>
      <c r="M25" s="181">
        <v>9.711248366666668E-2</v>
      </c>
      <c r="N25" s="181">
        <v>8.6316065745777777E-3</v>
      </c>
      <c r="O25" s="181">
        <v>0.10256692055555555</v>
      </c>
      <c r="P25" s="201">
        <v>9.591381989666667</v>
      </c>
      <c r="Q25" s="181">
        <v>0.27987625199999999</v>
      </c>
      <c r="R25" s="181">
        <v>4.4738270758888889</v>
      </c>
      <c r="S25" s="181">
        <v>8.6960502555555555E-2</v>
      </c>
      <c r="T25" s="181">
        <v>5.6136955109999995</v>
      </c>
      <c r="U25" s="181">
        <v>2.1701520921777778E-3</v>
      </c>
      <c r="V25" s="181">
        <v>0.11687938533333334</v>
      </c>
      <c r="W25" s="181">
        <v>0.92938907744444443</v>
      </c>
      <c r="X25" s="181">
        <v>9.5813811614844438E-3</v>
      </c>
      <c r="Y25" s="202">
        <v>0</v>
      </c>
      <c r="Z25" s="182" t="s">
        <v>338</v>
      </c>
      <c r="AA25" s="203">
        <v>95</v>
      </c>
      <c r="AB25" s="182" t="s">
        <v>344</v>
      </c>
      <c r="AC25" s="204"/>
      <c r="AD25" s="183"/>
      <c r="AE25" s="204"/>
      <c r="AF25" s="183"/>
      <c r="AG25" s="204"/>
      <c r="AH25" s="183"/>
      <c r="AI25" s="205">
        <f>(G25/1000)*$AA25*$Y25</f>
        <v>0</v>
      </c>
      <c r="AJ25" s="206">
        <f t="shared" si="1"/>
        <v>0</v>
      </c>
      <c r="AK25" s="206">
        <f t="shared" si="1"/>
        <v>0</v>
      </c>
      <c r="AL25" s="206">
        <f t="shared" si="1"/>
        <v>0</v>
      </c>
      <c r="AM25" s="206">
        <f t="shared" si="1"/>
        <v>0</v>
      </c>
      <c r="AN25" s="206">
        <f t="shared" si="1"/>
        <v>0</v>
      </c>
      <c r="AO25" s="206">
        <f t="shared" si="1"/>
        <v>0</v>
      </c>
      <c r="AP25" s="206">
        <f t="shared" si="1"/>
        <v>0</v>
      </c>
      <c r="AQ25" s="206">
        <f t="shared" si="1"/>
        <v>0</v>
      </c>
      <c r="AR25" s="206">
        <f t="shared" si="1"/>
        <v>0</v>
      </c>
      <c r="AS25" s="206">
        <f t="shared" si="1"/>
        <v>0</v>
      </c>
      <c r="AT25" s="206">
        <f t="shared" si="1"/>
        <v>0</v>
      </c>
      <c r="AU25" s="206">
        <f t="shared" si="1"/>
        <v>0</v>
      </c>
      <c r="AV25" s="206">
        <f t="shared" si="1"/>
        <v>0</v>
      </c>
      <c r="AW25" s="206">
        <f t="shared" si="1"/>
        <v>0</v>
      </c>
      <c r="AX25" s="206">
        <f t="shared" si="1"/>
        <v>0</v>
      </c>
      <c r="AY25" s="206">
        <f t="shared" si="2"/>
        <v>0</v>
      </c>
      <c r="AZ25" s="207">
        <f t="shared" si="2"/>
        <v>0</v>
      </c>
    </row>
    <row r="26" spans="1:52" ht="57.75" customHeight="1" x14ac:dyDescent="0.2">
      <c r="A26" s="189" t="s">
        <v>407</v>
      </c>
      <c r="B26" s="184" t="s">
        <v>23</v>
      </c>
      <c r="C26" s="187" t="s">
        <v>408</v>
      </c>
      <c r="D26" s="188"/>
      <c r="E26" s="180" t="s">
        <v>337</v>
      </c>
      <c r="F26" s="188"/>
      <c r="G26" s="181">
        <v>0.26929004533333334</v>
      </c>
      <c r="H26" s="181">
        <v>14.062046994999999</v>
      </c>
      <c r="I26" s="181">
        <v>3.7595252166666662E-2</v>
      </c>
      <c r="J26" s="181">
        <v>2.8586137786850001E-5</v>
      </c>
      <c r="K26" s="181">
        <v>1.7665460500000001E-2</v>
      </c>
      <c r="L26" s="181">
        <v>1.6924800833333333E-2</v>
      </c>
      <c r="M26" s="181">
        <v>6.2364471999999997E-2</v>
      </c>
      <c r="N26" s="181">
        <v>1.0241455546638334E-2</v>
      </c>
      <c r="O26" s="181">
        <v>0.11562395866666668</v>
      </c>
      <c r="P26" s="201">
        <v>8.5770843689999996</v>
      </c>
      <c r="Q26" s="181">
        <v>0.54811074950000005</v>
      </c>
      <c r="R26" s="181">
        <v>3.7105823811666663</v>
      </c>
      <c r="S26" s="181">
        <v>0.10139553766666666</v>
      </c>
      <c r="T26" s="181">
        <v>6.5008846184999998</v>
      </c>
      <c r="U26" s="181">
        <v>1.7876933994683335E-3</v>
      </c>
      <c r="V26" s="181">
        <v>0.1112460455</v>
      </c>
      <c r="W26" s="181">
        <v>0.93250566583333339</v>
      </c>
      <c r="X26" s="181">
        <v>1.0064592541893333E-2</v>
      </c>
      <c r="Y26" s="202">
        <v>0</v>
      </c>
      <c r="Z26" s="182" t="s">
        <v>338</v>
      </c>
      <c r="AA26" s="203">
        <v>50</v>
      </c>
      <c r="AB26" s="182" t="s">
        <v>344</v>
      </c>
      <c r="AC26" s="204"/>
      <c r="AD26" s="183"/>
      <c r="AE26" s="204"/>
      <c r="AF26" s="183"/>
      <c r="AG26" s="204"/>
      <c r="AH26" s="183"/>
      <c r="AI26" s="205">
        <f>(G26/1000)*$AA26*$Y26</f>
        <v>0</v>
      </c>
      <c r="AJ26" s="206">
        <f t="shared" si="1"/>
        <v>0</v>
      </c>
      <c r="AK26" s="206">
        <f t="shared" si="1"/>
        <v>0</v>
      </c>
      <c r="AL26" s="206">
        <f t="shared" si="1"/>
        <v>0</v>
      </c>
      <c r="AM26" s="206">
        <f t="shared" si="1"/>
        <v>0</v>
      </c>
      <c r="AN26" s="206">
        <f t="shared" si="1"/>
        <v>0</v>
      </c>
      <c r="AO26" s="206">
        <f t="shared" si="1"/>
        <v>0</v>
      </c>
      <c r="AP26" s="206">
        <f t="shared" si="1"/>
        <v>0</v>
      </c>
      <c r="AQ26" s="206">
        <f t="shared" si="1"/>
        <v>0</v>
      </c>
      <c r="AR26" s="206">
        <f t="shared" si="1"/>
        <v>0</v>
      </c>
      <c r="AS26" s="206">
        <f t="shared" si="1"/>
        <v>0</v>
      </c>
      <c r="AT26" s="206">
        <f t="shared" si="1"/>
        <v>0</v>
      </c>
      <c r="AU26" s="206">
        <f t="shared" si="1"/>
        <v>0</v>
      </c>
      <c r="AV26" s="206">
        <f t="shared" si="1"/>
        <v>0</v>
      </c>
      <c r="AW26" s="206">
        <f t="shared" si="1"/>
        <v>0</v>
      </c>
      <c r="AX26" s="206">
        <f t="shared" si="1"/>
        <v>0</v>
      </c>
      <c r="AY26" s="206">
        <f t="shared" si="2"/>
        <v>0</v>
      </c>
      <c r="AZ26" s="207">
        <f t="shared" si="2"/>
        <v>0</v>
      </c>
    </row>
    <row r="27" spans="1:52" ht="57.75" customHeight="1" x14ac:dyDescent="0.2">
      <c r="A27" s="209" t="s">
        <v>355</v>
      </c>
      <c r="B27" s="184" t="s">
        <v>23</v>
      </c>
      <c r="C27" s="187" t="s">
        <v>356</v>
      </c>
      <c r="D27" s="188"/>
      <c r="E27" s="180" t="s">
        <v>337</v>
      </c>
      <c r="F27" s="188" t="s">
        <v>21</v>
      </c>
      <c r="G27" s="181">
        <v>1.8407004000000001E-2</v>
      </c>
      <c r="H27" s="181">
        <v>5.2929268180000006</v>
      </c>
      <c r="I27" s="181">
        <v>2.7830886249999999E-2</v>
      </c>
      <c r="J27" s="181">
        <v>1.1550734860975E-5</v>
      </c>
      <c r="K27" s="181">
        <v>5.3775357499999997E-3</v>
      </c>
      <c r="L27" s="181">
        <v>5.2975357499999995E-3</v>
      </c>
      <c r="M27" s="181">
        <v>4.7308804999999995E-3</v>
      </c>
      <c r="N27" s="181">
        <v>4.4804135946474996E-3</v>
      </c>
      <c r="O27" s="181">
        <v>8.8693676499999999E-2</v>
      </c>
      <c r="P27" s="201">
        <v>4.489725569</v>
      </c>
      <c r="Q27" s="181">
        <v>0.35396234924999997</v>
      </c>
      <c r="R27" s="181">
        <v>3.8924399742500002</v>
      </c>
      <c r="S27" s="181">
        <v>5.7165226E-2</v>
      </c>
      <c r="T27" s="181">
        <v>1.6833529602500001</v>
      </c>
      <c r="U27" s="181">
        <v>7.548401156325E-4</v>
      </c>
      <c r="V27" s="181">
        <v>6.6772041249999997E-2</v>
      </c>
      <c r="W27" s="181">
        <v>0.44432447225000005</v>
      </c>
      <c r="X27" s="181">
        <v>4.9149800000000002E-3</v>
      </c>
      <c r="Y27" s="202">
        <v>0</v>
      </c>
      <c r="Z27" s="182" t="s">
        <v>338</v>
      </c>
      <c r="AA27" s="203">
        <v>205</v>
      </c>
      <c r="AB27" s="182" t="s">
        <v>344</v>
      </c>
      <c r="AC27" s="204"/>
      <c r="AD27" s="183"/>
      <c r="AE27" s="204"/>
      <c r="AF27" s="183"/>
      <c r="AG27" s="204"/>
      <c r="AH27" s="183"/>
      <c r="AI27" s="205">
        <f t="shared" si="1"/>
        <v>0</v>
      </c>
      <c r="AJ27" s="206">
        <f t="shared" si="1"/>
        <v>0</v>
      </c>
      <c r="AK27" s="206">
        <f t="shared" si="1"/>
        <v>0</v>
      </c>
      <c r="AL27" s="206">
        <f t="shared" si="1"/>
        <v>0</v>
      </c>
      <c r="AM27" s="206">
        <f t="shared" si="1"/>
        <v>0</v>
      </c>
      <c r="AN27" s="206">
        <f t="shared" si="1"/>
        <v>0</v>
      </c>
      <c r="AO27" s="206">
        <f t="shared" si="1"/>
        <v>0</v>
      </c>
      <c r="AP27" s="206">
        <f t="shared" si="1"/>
        <v>0</v>
      </c>
      <c r="AQ27" s="206">
        <f t="shared" si="1"/>
        <v>0</v>
      </c>
      <c r="AR27" s="206">
        <f t="shared" si="1"/>
        <v>0</v>
      </c>
      <c r="AS27" s="206">
        <f t="shared" si="1"/>
        <v>0</v>
      </c>
      <c r="AT27" s="206">
        <f t="shared" si="1"/>
        <v>0</v>
      </c>
      <c r="AU27" s="206">
        <f t="shared" si="1"/>
        <v>0</v>
      </c>
      <c r="AV27" s="206">
        <f t="shared" si="1"/>
        <v>0</v>
      </c>
      <c r="AW27" s="206">
        <f t="shared" si="1"/>
        <v>0</v>
      </c>
      <c r="AX27" s="206">
        <f t="shared" si="1"/>
        <v>0</v>
      </c>
      <c r="AY27" s="206">
        <f t="shared" si="2"/>
        <v>0</v>
      </c>
      <c r="AZ27" s="207">
        <f t="shared" si="2"/>
        <v>0</v>
      </c>
    </row>
    <row r="28" spans="1:52" ht="57.75" customHeight="1" x14ac:dyDescent="0.2">
      <c r="A28" s="189" t="s">
        <v>409</v>
      </c>
      <c r="B28" s="178" t="s">
        <v>23</v>
      </c>
      <c r="C28" s="187" t="s">
        <v>358</v>
      </c>
      <c r="D28" s="188"/>
      <c r="E28" s="180" t="s">
        <v>337</v>
      </c>
      <c r="F28" s="188" t="s">
        <v>21</v>
      </c>
      <c r="G28" s="181">
        <v>0.39613199199999999</v>
      </c>
      <c r="H28" s="181">
        <v>5.2151833640000005</v>
      </c>
      <c r="I28" s="181">
        <v>1.4168852499999999E-2</v>
      </c>
      <c r="J28" s="181">
        <v>4.1011506155499996E-6</v>
      </c>
      <c r="K28" s="181">
        <v>5.6873035000000001E-3</v>
      </c>
      <c r="L28" s="181">
        <v>5.5773035000000002E-3</v>
      </c>
      <c r="M28" s="181">
        <v>5.0514890000000002E-3</v>
      </c>
      <c r="N28" s="181">
        <v>1.870269419455E-3</v>
      </c>
      <c r="O28" s="181">
        <v>4.5299896999999999E-2</v>
      </c>
      <c r="P28" s="201">
        <v>1.4450473620000002</v>
      </c>
      <c r="Q28" s="181">
        <v>0.1175054265</v>
      </c>
      <c r="R28" s="181">
        <v>0.55212267650000002</v>
      </c>
      <c r="S28" s="181">
        <v>5.1868548E-2</v>
      </c>
      <c r="T28" s="181">
        <v>2.0599557045000001</v>
      </c>
      <c r="U28" s="181">
        <v>3.4269517998500001E-4</v>
      </c>
      <c r="V28" s="181">
        <v>3.3154042500000001E-2</v>
      </c>
      <c r="W28" s="181">
        <v>0.3919706805</v>
      </c>
      <c r="X28" s="181">
        <v>3.6200400000000002E-3</v>
      </c>
      <c r="Y28" s="202">
        <v>0</v>
      </c>
      <c r="Z28" s="182" t="s">
        <v>338</v>
      </c>
      <c r="AA28" s="203">
        <v>205</v>
      </c>
      <c r="AB28" s="182" t="s">
        <v>344</v>
      </c>
      <c r="AC28" s="204"/>
      <c r="AD28" s="183"/>
      <c r="AE28" s="204"/>
      <c r="AF28" s="183"/>
      <c r="AG28" s="204"/>
      <c r="AH28" s="183"/>
      <c r="AI28" s="205">
        <f t="shared" si="1"/>
        <v>0</v>
      </c>
      <c r="AJ28" s="206">
        <f t="shared" si="1"/>
        <v>0</v>
      </c>
      <c r="AK28" s="206">
        <f t="shared" si="1"/>
        <v>0</v>
      </c>
      <c r="AL28" s="206">
        <f t="shared" si="1"/>
        <v>0</v>
      </c>
      <c r="AM28" s="206">
        <f t="shared" si="1"/>
        <v>0</v>
      </c>
      <c r="AN28" s="206">
        <f t="shared" si="1"/>
        <v>0</v>
      </c>
      <c r="AO28" s="206">
        <f t="shared" si="1"/>
        <v>0</v>
      </c>
      <c r="AP28" s="206">
        <f t="shared" si="1"/>
        <v>0</v>
      </c>
      <c r="AQ28" s="206">
        <f t="shared" si="1"/>
        <v>0</v>
      </c>
      <c r="AR28" s="206">
        <f t="shared" si="1"/>
        <v>0</v>
      </c>
      <c r="AS28" s="206">
        <f t="shared" si="1"/>
        <v>0</v>
      </c>
      <c r="AT28" s="206">
        <f t="shared" si="1"/>
        <v>0</v>
      </c>
      <c r="AU28" s="206">
        <f t="shared" si="1"/>
        <v>0</v>
      </c>
      <c r="AV28" s="206">
        <f t="shared" si="1"/>
        <v>0</v>
      </c>
      <c r="AW28" s="206">
        <f t="shared" si="1"/>
        <v>0</v>
      </c>
      <c r="AX28" s="206">
        <f t="shared" si="1"/>
        <v>0</v>
      </c>
      <c r="AY28" s="206">
        <f t="shared" si="2"/>
        <v>0</v>
      </c>
      <c r="AZ28" s="207">
        <f t="shared" si="2"/>
        <v>0</v>
      </c>
    </row>
    <row r="29" spans="1:52" ht="57.75" customHeight="1" x14ac:dyDescent="0.2">
      <c r="A29" s="189" t="s">
        <v>410</v>
      </c>
      <c r="B29" s="187" t="s">
        <v>23</v>
      </c>
      <c r="C29" s="187" t="s">
        <v>359</v>
      </c>
      <c r="D29" s="188"/>
      <c r="E29" s="180" t="s">
        <v>337</v>
      </c>
      <c r="F29" s="188" t="s">
        <v>21</v>
      </c>
      <c r="G29" s="181">
        <v>6.7339167213333333</v>
      </c>
      <c r="H29" s="181">
        <v>108.75499006761112</v>
      </c>
      <c r="I29" s="181">
        <v>0.58880479858333334</v>
      </c>
      <c r="J29" s="181">
        <v>3.6010738506308615E-4</v>
      </c>
      <c r="K29" s="181">
        <v>0.16169399486111113</v>
      </c>
      <c r="L29" s="181">
        <v>0.15845300891666669</v>
      </c>
      <c r="M29" s="181">
        <v>0.17575022777777777</v>
      </c>
      <c r="N29" s="181">
        <v>8.428225661465194E-2</v>
      </c>
      <c r="O29" s="181">
        <v>1.317909696888889</v>
      </c>
      <c r="P29" s="201">
        <v>92.227934030388894</v>
      </c>
      <c r="Q29" s="181">
        <v>2.3380150290277779</v>
      </c>
      <c r="R29" s="181">
        <v>44.599054847638889</v>
      </c>
      <c r="S29" s="181">
        <v>1.1121898718333334</v>
      </c>
      <c r="T29" s="181">
        <v>95.944101316527778</v>
      </c>
      <c r="U29" s="181">
        <v>1.2105345039085834E-2</v>
      </c>
      <c r="V29" s="181">
        <v>1.0605539019166668</v>
      </c>
      <c r="W29" s="181">
        <v>6.7482885061944451</v>
      </c>
      <c r="X29" s="181">
        <v>0.12021209216068</v>
      </c>
      <c r="Y29" s="202">
        <v>0</v>
      </c>
      <c r="Z29" s="182" t="s">
        <v>338</v>
      </c>
      <c r="AA29" s="203">
        <v>50</v>
      </c>
      <c r="AB29" s="182" t="s">
        <v>344</v>
      </c>
      <c r="AC29" s="204"/>
      <c r="AD29" s="183"/>
      <c r="AE29" s="204"/>
      <c r="AF29" s="183"/>
      <c r="AG29" s="204"/>
      <c r="AH29" s="183"/>
      <c r="AI29" s="205">
        <f t="shared" si="1"/>
        <v>0</v>
      </c>
      <c r="AJ29" s="206">
        <f t="shared" si="1"/>
        <v>0</v>
      </c>
      <c r="AK29" s="206">
        <f t="shared" si="1"/>
        <v>0</v>
      </c>
      <c r="AL29" s="206">
        <f t="shared" si="1"/>
        <v>0</v>
      </c>
      <c r="AM29" s="206">
        <f t="shared" si="1"/>
        <v>0</v>
      </c>
      <c r="AN29" s="206">
        <f t="shared" si="1"/>
        <v>0</v>
      </c>
      <c r="AO29" s="206">
        <f t="shared" si="1"/>
        <v>0</v>
      </c>
      <c r="AP29" s="206">
        <f t="shared" si="1"/>
        <v>0</v>
      </c>
      <c r="AQ29" s="206">
        <f t="shared" si="1"/>
        <v>0</v>
      </c>
      <c r="AR29" s="206">
        <f t="shared" si="1"/>
        <v>0</v>
      </c>
      <c r="AS29" s="206">
        <f t="shared" si="1"/>
        <v>0</v>
      </c>
      <c r="AT29" s="206">
        <f t="shared" si="1"/>
        <v>0</v>
      </c>
      <c r="AU29" s="206">
        <f t="shared" si="1"/>
        <v>0</v>
      </c>
      <c r="AV29" s="206">
        <f t="shared" si="1"/>
        <v>0</v>
      </c>
      <c r="AW29" s="206">
        <f t="shared" si="1"/>
        <v>0</v>
      </c>
      <c r="AX29" s="206">
        <f t="shared" si="1"/>
        <v>0</v>
      </c>
      <c r="AY29" s="206">
        <f t="shared" si="2"/>
        <v>0</v>
      </c>
      <c r="AZ29" s="207">
        <f t="shared" si="2"/>
        <v>0</v>
      </c>
    </row>
    <row r="30" spans="1:52" ht="57.75" customHeight="1" x14ac:dyDescent="0.2">
      <c r="A30" s="189" t="s">
        <v>411</v>
      </c>
      <c r="B30" s="178" t="s">
        <v>23</v>
      </c>
      <c r="C30" s="187" t="s">
        <v>360</v>
      </c>
      <c r="D30" s="188"/>
      <c r="E30" s="180" t="s">
        <v>337</v>
      </c>
      <c r="F30" s="188" t="s">
        <v>21</v>
      </c>
      <c r="G30" s="181">
        <v>9.7294924444444441E-3</v>
      </c>
      <c r="H30" s="181">
        <v>3.296084595</v>
      </c>
      <c r="I30" s="181">
        <v>2.1769633888888886E-3</v>
      </c>
      <c r="J30" s="181">
        <v>1.5987493798166667E-6</v>
      </c>
      <c r="K30" s="181">
        <v>1.6976595000000002E-3</v>
      </c>
      <c r="L30" s="181">
        <v>1.6676869444444446E-3</v>
      </c>
      <c r="M30" s="181">
        <v>9.1805246666666653E-3</v>
      </c>
      <c r="N30" s="181">
        <v>1.2004858895394443E-3</v>
      </c>
      <c r="O30" s="181">
        <v>3.5493006888888887E-2</v>
      </c>
      <c r="P30" s="201">
        <v>1.2286238476666667</v>
      </c>
      <c r="Q30" s="181">
        <v>6.9197130499999981E-2</v>
      </c>
      <c r="R30" s="181">
        <v>0.25691893772222218</v>
      </c>
      <c r="S30" s="181">
        <v>2.3428367888888892E-2</v>
      </c>
      <c r="T30" s="181">
        <v>0.4161001715</v>
      </c>
      <c r="U30" s="181">
        <v>2.3091559510944446E-4</v>
      </c>
      <c r="V30" s="181">
        <v>2.1154047833333335E-2</v>
      </c>
      <c r="W30" s="181">
        <v>0.1039987086111111</v>
      </c>
      <c r="X30" s="181">
        <v>8.3246378975111116E-4</v>
      </c>
      <c r="Y30" s="202">
        <v>0</v>
      </c>
      <c r="Z30" s="182" t="s">
        <v>338</v>
      </c>
      <c r="AA30" s="203">
        <v>175</v>
      </c>
      <c r="AB30" s="182" t="s">
        <v>344</v>
      </c>
      <c r="AC30" s="204"/>
      <c r="AD30" s="183"/>
      <c r="AE30" s="204"/>
      <c r="AF30" s="183"/>
      <c r="AG30" s="204"/>
      <c r="AH30" s="183"/>
      <c r="AI30" s="205">
        <f t="shared" si="1"/>
        <v>0</v>
      </c>
      <c r="AJ30" s="206">
        <f t="shared" si="1"/>
        <v>0</v>
      </c>
      <c r="AK30" s="206">
        <f t="shared" si="1"/>
        <v>0</v>
      </c>
      <c r="AL30" s="206">
        <f t="shared" si="1"/>
        <v>0</v>
      </c>
      <c r="AM30" s="206">
        <f t="shared" si="1"/>
        <v>0</v>
      </c>
      <c r="AN30" s="206">
        <f t="shared" si="1"/>
        <v>0</v>
      </c>
      <c r="AO30" s="206">
        <f t="shared" si="1"/>
        <v>0</v>
      </c>
      <c r="AP30" s="206">
        <f t="shared" si="1"/>
        <v>0</v>
      </c>
      <c r="AQ30" s="206">
        <f t="shared" si="1"/>
        <v>0</v>
      </c>
      <c r="AR30" s="206">
        <f t="shared" si="1"/>
        <v>0</v>
      </c>
      <c r="AS30" s="206">
        <f t="shared" si="1"/>
        <v>0</v>
      </c>
      <c r="AT30" s="206">
        <f t="shared" si="1"/>
        <v>0</v>
      </c>
      <c r="AU30" s="206">
        <f t="shared" si="1"/>
        <v>0</v>
      </c>
      <c r="AV30" s="206">
        <f t="shared" si="1"/>
        <v>0</v>
      </c>
      <c r="AW30" s="206">
        <f t="shared" si="1"/>
        <v>0</v>
      </c>
      <c r="AX30" s="206">
        <f t="shared" si="1"/>
        <v>0</v>
      </c>
      <c r="AY30" s="206">
        <f t="shared" si="2"/>
        <v>0</v>
      </c>
      <c r="AZ30" s="207">
        <f t="shared" si="2"/>
        <v>0</v>
      </c>
    </row>
    <row r="31" spans="1:52" ht="57.75" customHeight="1" x14ac:dyDescent="0.2">
      <c r="A31" s="189" t="s">
        <v>412</v>
      </c>
      <c r="B31" s="187" t="s">
        <v>23</v>
      </c>
      <c r="C31" s="187" t="s">
        <v>361</v>
      </c>
      <c r="D31" s="188"/>
      <c r="E31" s="180" t="s">
        <v>337</v>
      </c>
      <c r="F31" s="188" t="s">
        <v>21</v>
      </c>
      <c r="G31" s="181">
        <v>2.1890159555555556E-2</v>
      </c>
      <c r="H31" s="181">
        <v>8.0732550659444442</v>
      </c>
      <c r="I31" s="181">
        <v>5.7144470277777767E-3</v>
      </c>
      <c r="J31" s="181">
        <v>3.7107770695527778E-6</v>
      </c>
      <c r="K31" s="181">
        <v>4.5168021944444444E-3</v>
      </c>
      <c r="L31" s="181">
        <v>4.4268661388888889E-3</v>
      </c>
      <c r="M31" s="181">
        <v>2.1263905444444443E-2</v>
      </c>
      <c r="N31" s="181">
        <v>2.7906719109474999E-3</v>
      </c>
      <c r="O31" s="181">
        <v>7.1997839000000008E-2</v>
      </c>
      <c r="P31" s="201">
        <v>2.860616507388889</v>
      </c>
      <c r="Q31" s="181">
        <v>0.10544006836111106</v>
      </c>
      <c r="R31" s="181">
        <v>0.49505227641666671</v>
      </c>
      <c r="S31" s="181">
        <v>5.0900809277777785E-2</v>
      </c>
      <c r="T31" s="181">
        <v>0.95643715286111108</v>
      </c>
      <c r="U31" s="181">
        <v>4.965663264880556E-4</v>
      </c>
      <c r="V31" s="181">
        <v>4.0437402583333337E-2</v>
      </c>
      <c r="W31" s="181">
        <v>0.24589884008333335</v>
      </c>
      <c r="X31" s="181">
        <v>2.1090298331155554E-3</v>
      </c>
      <c r="Y31" s="202">
        <v>0</v>
      </c>
      <c r="Z31" s="182" t="s">
        <v>338</v>
      </c>
      <c r="AA31" s="203">
        <v>175</v>
      </c>
      <c r="AB31" s="182" t="s">
        <v>344</v>
      </c>
      <c r="AC31" s="204"/>
      <c r="AD31" s="183"/>
      <c r="AE31" s="204"/>
      <c r="AF31" s="183"/>
      <c r="AG31" s="204"/>
      <c r="AH31" s="183"/>
      <c r="AI31" s="205">
        <f t="shared" si="1"/>
        <v>0</v>
      </c>
      <c r="AJ31" s="206">
        <f t="shared" si="1"/>
        <v>0</v>
      </c>
      <c r="AK31" s="206">
        <f t="shared" si="1"/>
        <v>0</v>
      </c>
      <c r="AL31" s="206">
        <f t="shared" si="1"/>
        <v>0</v>
      </c>
      <c r="AM31" s="206">
        <f t="shared" si="1"/>
        <v>0</v>
      </c>
      <c r="AN31" s="206">
        <f t="shared" si="1"/>
        <v>0</v>
      </c>
      <c r="AO31" s="206">
        <f t="shared" si="1"/>
        <v>0</v>
      </c>
      <c r="AP31" s="206">
        <f t="shared" si="1"/>
        <v>0</v>
      </c>
      <c r="AQ31" s="206">
        <f t="shared" si="1"/>
        <v>0</v>
      </c>
      <c r="AR31" s="206">
        <f t="shared" si="1"/>
        <v>0</v>
      </c>
      <c r="AS31" s="206">
        <f t="shared" si="1"/>
        <v>0</v>
      </c>
      <c r="AT31" s="206">
        <f t="shared" si="1"/>
        <v>0</v>
      </c>
      <c r="AU31" s="206">
        <f t="shared" si="1"/>
        <v>0</v>
      </c>
      <c r="AV31" s="206">
        <f t="shared" si="1"/>
        <v>0</v>
      </c>
      <c r="AW31" s="206">
        <f t="shared" si="1"/>
        <v>0</v>
      </c>
      <c r="AX31" s="206">
        <f t="shared" si="1"/>
        <v>0</v>
      </c>
      <c r="AY31" s="206">
        <f t="shared" si="2"/>
        <v>0</v>
      </c>
      <c r="AZ31" s="207">
        <f t="shared" si="2"/>
        <v>0</v>
      </c>
    </row>
    <row r="32" spans="1:52" ht="57.75" customHeight="1" x14ac:dyDescent="0.2">
      <c r="A32" s="210" t="s">
        <v>413</v>
      </c>
      <c r="B32" s="179" t="s">
        <v>23</v>
      </c>
      <c r="C32" s="179" t="s">
        <v>362</v>
      </c>
      <c r="D32" s="190"/>
      <c r="E32" s="180" t="s">
        <v>337</v>
      </c>
      <c r="F32" s="190" t="s">
        <v>21</v>
      </c>
      <c r="G32" s="181">
        <v>5.6092532888888894E-2</v>
      </c>
      <c r="H32" s="181">
        <v>1.8982504476944444</v>
      </c>
      <c r="I32" s="181">
        <v>2.9906301944444443E-3</v>
      </c>
      <c r="J32" s="181">
        <v>1.2794600384527777E-6</v>
      </c>
      <c r="K32" s="181">
        <v>1.3549081944444442E-3</v>
      </c>
      <c r="L32" s="181">
        <v>1.3349152222222223E-3</v>
      </c>
      <c r="M32" s="181">
        <v>4.3797256944444439E-3</v>
      </c>
      <c r="N32" s="181">
        <v>2.3084138878083334E-4</v>
      </c>
      <c r="O32" s="181">
        <v>3.0709676916666668E-2</v>
      </c>
      <c r="P32" s="201">
        <v>0.59254747213888881</v>
      </c>
      <c r="Q32" s="181">
        <v>0.11203777736111112</v>
      </c>
      <c r="R32" s="181">
        <v>0.42707966583333334</v>
      </c>
      <c r="S32" s="181">
        <v>2.5991138694444447E-2</v>
      </c>
      <c r="T32" s="181">
        <v>0.43883715861111106</v>
      </c>
      <c r="U32" s="181">
        <v>1.6573195792138887E-4</v>
      </c>
      <c r="V32" s="181">
        <v>3.3327341583333336E-2</v>
      </c>
      <c r="W32" s="181">
        <v>0.10562207566666665</v>
      </c>
      <c r="X32" s="181">
        <v>9.4731660922888882E-4</v>
      </c>
      <c r="Y32" s="202">
        <v>0</v>
      </c>
      <c r="Z32" s="182" t="s">
        <v>338</v>
      </c>
      <c r="AA32" s="203">
        <v>175</v>
      </c>
      <c r="AB32" s="182" t="s">
        <v>344</v>
      </c>
      <c r="AC32" s="204"/>
      <c r="AD32" s="183"/>
      <c r="AE32" s="204"/>
      <c r="AF32" s="183"/>
      <c r="AG32" s="204"/>
      <c r="AH32" s="183"/>
      <c r="AI32" s="205">
        <f t="shared" si="1"/>
        <v>0</v>
      </c>
      <c r="AJ32" s="206">
        <f t="shared" si="1"/>
        <v>0</v>
      </c>
      <c r="AK32" s="206">
        <f t="shared" si="1"/>
        <v>0</v>
      </c>
      <c r="AL32" s="206">
        <f t="shared" si="1"/>
        <v>0</v>
      </c>
      <c r="AM32" s="206">
        <f t="shared" si="1"/>
        <v>0</v>
      </c>
      <c r="AN32" s="206">
        <f t="shared" si="1"/>
        <v>0</v>
      </c>
      <c r="AO32" s="206">
        <f t="shared" si="1"/>
        <v>0</v>
      </c>
      <c r="AP32" s="206">
        <f t="shared" si="1"/>
        <v>0</v>
      </c>
      <c r="AQ32" s="206">
        <f t="shared" si="1"/>
        <v>0</v>
      </c>
      <c r="AR32" s="206">
        <f t="shared" si="1"/>
        <v>0</v>
      </c>
      <c r="AS32" s="206">
        <f t="shared" si="1"/>
        <v>0</v>
      </c>
      <c r="AT32" s="206">
        <f t="shared" si="1"/>
        <v>0</v>
      </c>
      <c r="AU32" s="206">
        <f t="shared" si="1"/>
        <v>0</v>
      </c>
      <c r="AV32" s="206">
        <f t="shared" si="1"/>
        <v>0</v>
      </c>
      <c r="AW32" s="206">
        <f t="shared" si="1"/>
        <v>0</v>
      </c>
      <c r="AX32" s="206">
        <f t="shared" si="1"/>
        <v>0</v>
      </c>
      <c r="AY32" s="206">
        <f t="shared" si="2"/>
        <v>0</v>
      </c>
      <c r="AZ32" s="207">
        <f t="shared" si="2"/>
        <v>0</v>
      </c>
    </row>
    <row r="33" spans="1:52" ht="57.75" customHeight="1" x14ac:dyDescent="0.2">
      <c r="A33" s="210" t="s">
        <v>414</v>
      </c>
      <c r="B33" s="178" t="s">
        <v>23</v>
      </c>
      <c r="C33" s="179" t="s">
        <v>363</v>
      </c>
      <c r="D33" s="190"/>
      <c r="E33" s="180" t="s">
        <v>337</v>
      </c>
      <c r="F33" s="190" t="s">
        <v>21</v>
      </c>
      <c r="G33" s="181">
        <v>2.5224152444444443E-2</v>
      </c>
      <c r="H33" s="181">
        <v>5.3343156074999998</v>
      </c>
      <c r="I33" s="181">
        <v>4.8302471388888893E-3</v>
      </c>
      <c r="J33" s="181">
        <v>2.3903677459416667E-6</v>
      </c>
      <c r="K33" s="181">
        <v>3.0382807499999996E-3</v>
      </c>
      <c r="L33" s="181">
        <v>2.9683306944444446E-3</v>
      </c>
      <c r="M33" s="181">
        <v>8.1431596666666668E-3</v>
      </c>
      <c r="N33" s="181">
        <v>4.5130683850194448E-4</v>
      </c>
      <c r="O33" s="181">
        <v>7.1475191888888887E-2</v>
      </c>
      <c r="P33" s="201">
        <v>0.56692415516666661</v>
      </c>
      <c r="Q33" s="181">
        <v>0.25846293424999989</v>
      </c>
      <c r="R33" s="181">
        <v>1.4786858789722221</v>
      </c>
      <c r="S33" s="181">
        <v>3.1423010388888888E-2</v>
      </c>
      <c r="T33" s="181">
        <v>1.1557474327500001</v>
      </c>
      <c r="U33" s="181">
        <v>2.5005831034694443E-4</v>
      </c>
      <c r="V33" s="181">
        <v>5.7772131583333337E-2</v>
      </c>
      <c r="W33" s="181">
        <v>0.35095216486111108</v>
      </c>
      <c r="X33" s="181">
        <v>1.6191031315511111E-3</v>
      </c>
      <c r="Y33" s="202">
        <v>0</v>
      </c>
      <c r="Z33" s="182" t="s">
        <v>338</v>
      </c>
      <c r="AA33" s="203">
        <v>175</v>
      </c>
      <c r="AB33" s="182" t="s">
        <v>344</v>
      </c>
      <c r="AC33" s="204"/>
      <c r="AD33" s="183"/>
      <c r="AE33" s="204"/>
      <c r="AF33" s="183"/>
      <c r="AG33" s="204"/>
      <c r="AH33" s="183"/>
      <c r="AI33" s="205">
        <f t="shared" si="1"/>
        <v>0</v>
      </c>
      <c r="AJ33" s="206">
        <f t="shared" si="1"/>
        <v>0</v>
      </c>
      <c r="AK33" s="206">
        <f t="shared" si="1"/>
        <v>0</v>
      </c>
      <c r="AL33" s="206">
        <f t="shared" si="1"/>
        <v>0</v>
      </c>
      <c r="AM33" s="206">
        <f t="shared" si="1"/>
        <v>0</v>
      </c>
      <c r="AN33" s="206">
        <f t="shared" si="1"/>
        <v>0</v>
      </c>
      <c r="AO33" s="206">
        <f t="shared" si="1"/>
        <v>0</v>
      </c>
      <c r="AP33" s="206">
        <f t="shared" si="1"/>
        <v>0</v>
      </c>
      <c r="AQ33" s="206">
        <f t="shared" si="1"/>
        <v>0</v>
      </c>
      <c r="AR33" s="206">
        <f t="shared" si="1"/>
        <v>0</v>
      </c>
      <c r="AS33" s="206">
        <f t="shared" si="1"/>
        <v>0</v>
      </c>
      <c r="AT33" s="206">
        <f t="shared" si="1"/>
        <v>0</v>
      </c>
      <c r="AU33" s="206">
        <f t="shared" si="1"/>
        <v>0</v>
      </c>
      <c r="AV33" s="206">
        <f t="shared" si="1"/>
        <v>0</v>
      </c>
      <c r="AW33" s="206">
        <f t="shared" si="1"/>
        <v>0</v>
      </c>
      <c r="AX33" s="206">
        <f t="shared" si="1"/>
        <v>0</v>
      </c>
      <c r="AY33" s="206">
        <f t="shared" si="2"/>
        <v>0</v>
      </c>
      <c r="AZ33" s="207">
        <f t="shared" si="2"/>
        <v>0</v>
      </c>
    </row>
    <row r="34" spans="1:52" s="169" customFormat="1" ht="14.25" customHeight="1" x14ac:dyDescent="0.2">
      <c r="A34" s="197" t="s">
        <v>415</v>
      </c>
      <c r="B34" s="198"/>
      <c r="C34" s="199"/>
      <c r="D34" s="200"/>
      <c r="E34" s="200"/>
      <c r="F34" s="200"/>
      <c r="G34" s="181"/>
      <c r="H34" s="181"/>
      <c r="I34" s="181"/>
      <c r="J34" s="181"/>
      <c r="K34" s="181"/>
      <c r="L34" s="181"/>
      <c r="M34" s="181"/>
      <c r="N34" s="181"/>
      <c r="O34" s="181"/>
      <c r="P34" s="201"/>
      <c r="Q34" s="181"/>
      <c r="R34" s="181"/>
      <c r="S34" s="181"/>
      <c r="T34" s="181"/>
      <c r="U34" s="181"/>
      <c r="V34" s="181"/>
      <c r="W34" s="181"/>
      <c r="X34" s="181"/>
      <c r="Y34" s="196"/>
      <c r="Z34" s="172"/>
      <c r="AA34" s="172"/>
      <c r="AB34" s="172"/>
      <c r="AC34" s="172"/>
      <c r="AD34" s="172"/>
      <c r="AE34" s="172"/>
      <c r="AF34" s="172"/>
      <c r="AG34" s="172"/>
      <c r="AH34" s="173"/>
      <c r="AI34" s="174"/>
      <c r="AJ34" s="175"/>
      <c r="AK34" s="175"/>
      <c r="AL34" s="175"/>
      <c r="AM34" s="175"/>
      <c r="AN34" s="175"/>
      <c r="AO34" s="175"/>
      <c r="AP34" s="175"/>
      <c r="AQ34" s="175"/>
      <c r="AR34" s="175"/>
      <c r="AS34" s="175"/>
      <c r="AT34" s="175"/>
      <c r="AU34" s="175"/>
      <c r="AV34" s="175"/>
      <c r="AW34" s="175"/>
      <c r="AX34" s="175"/>
      <c r="AY34" s="175"/>
      <c r="AZ34" s="176"/>
    </row>
    <row r="35" spans="1:52" ht="57.75" customHeight="1" x14ac:dyDescent="0.2">
      <c r="A35" s="210" t="s">
        <v>416</v>
      </c>
      <c r="B35" s="178" t="s">
        <v>23</v>
      </c>
      <c r="C35" s="179" t="s">
        <v>364</v>
      </c>
      <c r="D35" s="190"/>
      <c r="E35" s="180" t="s">
        <v>337</v>
      </c>
      <c r="F35" s="190" t="s">
        <v>21</v>
      </c>
      <c r="G35" s="181">
        <v>3.6768936888888888E-2</v>
      </c>
      <c r="H35" s="181">
        <v>3.9414411351388887</v>
      </c>
      <c r="I35" s="181">
        <v>2.7141206111111114E-3</v>
      </c>
      <c r="J35" s="181">
        <v>1.3377858351222223E-6</v>
      </c>
      <c r="K35" s="181">
        <v>1.3514008888888889E-3</v>
      </c>
      <c r="L35" s="181">
        <v>1.3214218055555553E-3</v>
      </c>
      <c r="M35" s="181">
        <v>6.3997673055555555E-3</v>
      </c>
      <c r="N35" s="181">
        <v>9.8568424497777785E-5</v>
      </c>
      <c r="O35" s="181">
        <v>3.2761392305555553E-2</v>
      </c>
      <c r="P35" s="201">
        <v>7.5659371694444436E-2</v>
      </c>
      <c r="Q35" s="181">
        <v>7.4128975222222226E-2</v>
      </c>
      <c r="R35" s="181">
        <v>0.77192814147222222</v>
      </c>
      <c r="S35" s="181">
        <v>3.8536756361111112E-2</v>
      </c>
      <c r="T35" s="181">
        <v>0.51262444247222216</v>
      </c>
      <c r="U35" s="181">
        <v>1.3741823492888889E-4</v>
      </c>
      <c r="V35" s="181">
        <v>2.3294987000000003E-2</v>
      </c>
      <c r="W35" s="181">
        <v>0.1581331548611111</v>
      </c>
      <c r="X35" s="181">
        <v>9.4525916589555548E-4</v>
      </c>
      <c r="Y35" s="202">
        <v>0</v>
      </c>
      <c r="Z35" s="182" t="s">
        <v>338</v>
      </c>
      <c r="AA35" s="203">
        <v>88</v>
      </c>
      <c r="AB35" s="182" t="s">
        <v>344</v>
      </c>
      <c r="AC35" s="204"/>
      <c r="AD35" s="183"/>
      <c r="AE35" s="204"/>
      <c r="AF35" s="183"/>
      <c r="AG35" s="204"/>
      <c r="AH35" s="183"/>
      <c r="AI35" s="205">
        <f t="shared" si="1"/>
        <v>0</v>
      </c>
      <c r="AJ35" s="206">
        <f t="shared" si="1"/>
        <v>0</v>
      </c>
      <c r="AK35" s="206">
        <f t="shared" si="1"/>
        <v>0</v>
      </c>
      <c r="AL35" s="206">
        <f t="shared" si="1"/>
        <v>0</v>
      </c>
      <c r="AM35" s="206">
        <f t="shared" si="1"/>
        <v>0</v>
      </c>
      <c r="AN35" s="206">
        <f t="shared" si="1"/>
        <v>0</v>
      </c>
      <c r="AO35" s="206">
        <f t="shared" si="1"/>
        <v>0</v>
      </c>
      <c r="AP35" s="206">
        <f t="shared" si="1"/>
        <v>0</v>
      </c>
      <c r="AQ35" s="206">
        <f t="shared" si="1"/>
        <v>0</v>
      </c>
      <c r="AR35" s="206">
        <f t="shared" si="1"/>
        <v>0</v>
      </c>
      <c r="AS35" s="206">
        <f t="shared" si="1"/>
        <v>0</v>
      </c>
      <c r="AT35" s="206">
        <f t="shared" si="1"/>
        <v>0</v>
      </c>
      <c r="AU35" s="206">
        <f t="shared" si="1"/>
        <v>0</v>
      </c>
      <c r="AV35" s="206">
        <f t="shared" si="1"/>
        <v>0</v>
      </c>
      <c r="AW35" s="206">
        <f t="shared" si="1"/>
        <v>0</v>
      </c>
      <c r="AX35" s="206">
        <f t="shared" si="1"/>
        <v>0</v>
      </c>
      <c r="AY35" s="206">
        <f t="shared" si="2"/>
        <v>0</v>
      </c>
      <c r="AZ35" s="207">
        <f t="shared" si="2"/>
        <v>0</v>
      </c>
    </row>
    <row r="36" spans="1:52" ht="57.75" customHeight="1" x14ac:dyDescent="0.2">
      <c r="A36" s="210" t="s">
        <v>417</v>
      </c>
      <c r="B36" s="178" t="s">
        <v>23</v>
      </c>
      <c r="C36" s="179" t="s">
        <v>365</v>
      </c>
      <c r="D36" s="190"/>
      <c r="E36" s="180" t="s">
        <v>337</v>
      </c>
      <c r="F36" s="190" t="s">
        <v>21</v>
      </c>
      <c r="G36" s="181">
        <v>4.8882574222222218E-2</v>
      </c>
      <c r="H36" s="181">
        <v>3.3904067621944445</v>
      </c>
      <c r="I36" s="181">
        <v>2.3109086111111109E-3</v>
      </c>
      <c r="J36" s="181">
        <v>2.5339332305777782E-6</v>
      </c>
      <c r="K36" s="181">
        <v>1.4970454444444442E-3</v>
      </c>
      <c r="L36" s="181">
        <v>1.4672303055555556E-3</v>
      </c>
      <c r="M36" s="181">
        <v>4.0233546944444445E-3</v>
      </c>
      <c r="N36" s="181">
        <v>1.4074504639666665E-4</v>
      </c>
      <c r="O36" s="181">
        <v>3.222914658333334E-2</v>
      </c>
      <c r="P36" s="201">
        <v>0.10685260963888889</v>
      </c>
      <c r="Q36" s="181">
        <v>0.10312546511111112</v>
      </c>
      <c r="R36" s="181">
        <v>1.53482154775</v>
      </c>
      <c r="S36" s="181">
        <v>2.5464237861111114E-2</v>
      </c>
      <c r="T36" s="181">
        <v>0.51743974186111108</v>
      </c>
      <c r="U36" s="181">
        <v>1.2886509613222223E-4</v>
      </c>
      <c r="V36" s="181">
        <v>2.4113133333333332E-2</v>
      </c>
      <c r="W36" s="181">
        <v>0.14725791924999998</v>
      </c>
      <c r="X36" s="181">
        <v>8.4663051812222223E-4</v>
      </c>
      <c r="Y36" s="202">
        <v>0</v>
      </c>
      <c r="Z36" s="182" t="s">
        <v>338</v>
      </c>
      <c r="AA36" s="203">
        <v>175</v>
      </c>
      <c r="AB36" s="182" t="s">
        <v>344</v>
      </c>
      <c r="AC36" s="204"/>
      <c r="AD36" s="183"/>
      <c r="AE36" s="204"/>
      <c r="AF36" s="183"/>
      <c r="AG36" s="204"/>
      <c r="AH36" s="183"/>
      <c r="AI36" s="205">
        <f t="shared" si="1"/>
        <v>0</v>
      </c>
      <c r="AJ36" s="206">
        <f t="shared" si="1"/>
        <v>0</v>
      </c>
      <c r="AK36" s="206">
        <f t="shared" si="1"/>
        <v>0</v>
      </c>
      <c r="AL36" s="206">
        <f t="shared" si="1"/>
        <v>0</v>
      </c>
      <c r="AM36" s="206">
        <f t="shared" si="1"/>
        <v>0</v>
      </c>
      <c r="AN36" s="206">
        <f t="shared" si="1"/>
        <v>0</v>
      </c>
      <c r="AO36" s="206">
        <f t="shared" si="1"/>
        <v>0</v>
      </c>
      <c r="AP36" s="206">
        <f t="shared" si="1"/>
        <v>0</v>
      </c>
      <c r="AQ36" s="206">
        <f t="shared" si="1"/>
        <v>0</v>
      </c>
      <c r="AR36" s="206">
        <f t="shared" si="1"/>
        <v>0</v>
      </c>
      <c r="AS36" s="206">
        <f t="shared" si="1"/>
        <v>0</v>
      </c>
      <c r="AT36" s="206">
        <f t="shared" si="1"/>
        <v>0</v>
      </c>
      <c r="AU36" s="206">
        <f t="shared" si="1"/>
        <v>0</v>
      </c>
      <c r="AV36" s="206">
        <f t="shared" si="1"/>
        <v>0</v>
      </c>
      <c r="AW36" s="206">
        <f t="shared" si="1"/>
        <v>0</v>
      </c>
      <c r="AX36" s="206">
        <f t="shared" si="1"/>
        <v>0</v>
      </c>
      <c r="AY36" s="206">
        <f t="shared" si="2"/>
        <v>0</v>
      </c>
      <c r="AZ36" s="207">
        <f t="shared" si="2"/>
        <v>0</v>
      </c>
    </row>
    <row r="37" spans="1:52" ht="57.75" customHeight="1" x14ac:dyDescent="0.2">
      <c r="A37" s="210" t="s">
        <v>418</v>
      </c>
      <c r="B37" s="178" t="s">
        <v>23</v>
      </c>
      <c r="C37" s="179" t="s">
        <v>366</v>
      </c>
      <c r="D37" s="190"/>
      <c r="E37" s="180" t="s">
        <v>337</v>
      </c>
      <c r="F37" s="190" t="s">
        <v>21</v>
      </c>
      <c r="G37" s="181">
        <v>8.9763773777777778E-2</v>
      </c>
      <c r="H37" s="181">
        <v>6.092743730694445</v>
      </c>
      <c r="I37" s="181">
        <v>4.9496599722222232E-3</v>
      </c>
      <c r="J37" s="181">
        <v>1.8588827887861111E-6</v>
      </c>
      <c r="K37" s="181">
        <v>3.4015621944444444E-3</v>
      </c>
      <c r="L37" s="181">
        <v>3.3315811111111118E-3</v>
      </c>
      <c r="M37" s="181">
        <v>8.5214200277777784E-3</v>
      </c>
      <c r="N37" s="181">
        <v>8.2159901884972214E-4</v>
      </c>
      <c r="O37" s="181">
        <v>0.13548661169444443</v>
      </c>
      <c r="P37" s="201">
        <v>0.42581062047222223</v>
      </c>
      <c r="Q37" s="181">
        <v>0.29935802336111106</v>
      </c>
      <c r="R37" s="181">
        <v>2.3420569912777776</v>
      </c>
      <c r="S37" s="181">
        <v>4.0965531472222219E-2</v>
      </c>
      <c r="T37" s="181">
        <v>1.390632051611111</v>
      </c>
      <c r="U37" s="181">
        <v>3.2468714467027781E-4</v>
      </c>
      <c r="V37" s="181">
        <v>0.10511583025</v>
      </c>
      <c r="W37" s="181">
        <v>0.39742468888888888</v>
      </c>
      <c r="X37" s="181">
        <v>1.8210801132911112E-3</v>
      </c>
      <c r="Y37" s="202">
        <v>0</v>
      </c>
      <c r="Z37" s="182" t="s">
        <v>338</v>
      </c>
      <c r="AA37" s="203">
        <v>43</v>
      </c>
      <c r="AB37" s="182" t="s">
        <v>344</v>
      </c>
      <c r="AC37" s="204"/>
      <c r="AD37" s="183"/>
      <c r="AE37" s="204"/>
      <c r="AF37" s="183"/>
      <c r="AG37" s="204"/>
      <c r="AH37" s="183"/>
      <c r="AI37" s="205">
        <f t="shared" si="1"/>
        <v>0</v>
      </c>
      <c r="AJ37" s="206">
        <f t="shared" si="1"/>
        <v>0</v>
      </c>
      <c r="AK37" s="206">
        <f t="shared" si="1"/>
        <v>0</v>
      </c>
      <c r="AL37" s="206">
        <f t="shared" si="1"/>
        <v>0</v>
      </c>
      <c r="AM37" s="206">
        <f t="shared" si="1"/>
        <v>0</v>
      </c>
      <c r="AN37" s="206">
        <f t="shared" si="1"/>
        <v>0</v>
      </c>
      <c r="AO37" s="206">
        <f t="shared" si="1"/>
        <v>0</v>
      </c>
      <c r="AP37" s="206">
        <f t="shared" si="1"/>
        <v>0</v>
      </c>
      <c r="AQ37" s="206">
        <f t="shared" si="1"/>
        <v>0</v>
      </c>
      <c r="AR37" s="206">
        <f t="shared" si="1"/>
        <v>0</v>
      </c>
      <c r="AS37" s="206">
        <f t="shared" si="1"/>
        <v>0</v>
      </c>
      <c r="AT37" s="206">
        <f t="shared" si="1"/>
        <v>0</v>
      </c>
      <c r="AU37" s="206">
        <f t="shared" si="1"/>
        <v>0</v>
      </c>
      <c r="AV37" s="206">
        <f t="shared" si="1"/>
        <v>0</v>
      </c>
      <c r="AW37" s="206">
        <f t="shared" si="1"/>
        <v>0</v>
      </c>
      <c r="AX37" s="206">
        <f t="shared" si="1"/>
        <v>0</v>
      </c>
      <c r="AY37" s="206">
        <f t="shared" si="2"/>
        <v>0</v>
      </c>
      <c r="AZ37" s="207">
        <f t="shared" si="2"/>
        <v>0</v>
      </c>
    </row>
    <row r="38" spans="1:52" ht="57.75" customHeight="1" x14ac:dyDescent="0.2">
      <c r="A38" s="210" t="s">
        <v>419</v>
      </c>
      <c r="B38" s="178" t="s">
        <v>23</v>
      </c>
      <c r="C38" s="179" t="s">
        <v>367</v>
      </c>
      <c r="D38" s="190"/>
      <c r="E38" s="180" t="s">
        <v>337</v>
      </c>
      <c r="F38" s="190" t="s">
        <v>21</v>
      </c>
      <c r="G38" s="181">
        <v>6.6969110666666665E-2</v>
      </c>
      <c r="H38" s="181">
        <v>5.670256231833334</v>
      </c>
      <c r="I38" s="181">
        <v>4.8312635833333336E-3</v>
      </c>
      <c r="J38" s="181">
        <v>1.6067407072083334E-6</v>
      </c>
      <c r="K38" s="181">
        <v>3.1058600833333335E-3</v>
      </c>
      <c r="L38" s="181">
        <v>3.0358819166666669E-3</v>
      </c>
      <c r="M38" s="181">
        <v>8.8187553333333342E-3</v>
      </c>
      <c r="N38" s="181">
        <v>4.8154768539750002E-4</v>
      </c>
      <c r="O38" s="181">
        <v>0.138121404</v>
      </c>
      <c r="P38" s="201">
        <v>0.21565895416666669</v>
      </c>
      <c r="Q38" s="181">
        <v>0.2925582815833333</v>
      </c>
      <c r="R38" s="181">
        <v>2.2369305057499997</v>
      </c>
      <c r="S38" s="181">
        <v>3.8289805833333329E-2</v>
      </c>
      <c r="T38" s="181">
        <v>1.3464931630833334</v>
      </c>
      <c r="U38" s="181">
        <v>3.0036141514916675E-4</v>
      </c>
      <c r="V38" s="181">
        <v>0.14934042024999999</v>
      </c>
      <c r="W38" s="181">
        <v>0.38878194075000005</v>
      </c>
      <c r="X38" s="181">
        <v>1.7543878057466669E-3</v>
      </c>
      <c r="Y38" s="202">
        <v>0</v>
      </c>
      <c r="Z38" s="182" t="s">
        <v>338</v>
      </c>
      <c r="AA38" s="203">
        <v>43</v>
      </c>
      <c r="AB38" s="182" t="s">
        <v>344</v>
      </c>
      <c r="AC38" s="204"/>
      <c r="AD38" s="183"/>
      <c r="AE38" s="204"/>
      <c r="AF38" s="183"/>
      <c r="AG38" s="204"/>
      <c r="AH38" s="183"/>
      <c r="AI38" s="205">
        <f t="shared" si="1"/>
        <v>0</v>
      </c>
      <c r="AJ38" s="206">
        <f t="shared" si="1"/>
        <v>0</v>
      </c>
      <c r="AK38" s="206">
        <f t="shared" si="1"/>
        <v>0</v>
      </c>
      <c r="AL38" s="206">
        <f t="shared" si="1"/>
        <v>0</v>
      </c>
      <c r="AM38" s="206">
        <f t="shared" si="1"/>
        <v>0</v>
      </c>
      <c r="AN38" s="206">
        <f t="shared" si="1"/>
        <v>0</v>
      </c>
      <c r="AO38" s="206">
        <f t="shared" si="1"/>
        <v>0</v>
      </c>
      <c r="AP38" s="206">
        <f t="shared" si="1"/>
        <v>0</v>
      </c>
      <c r="AQ38" s="206">
        <f t="shared" si="1"/>
        <v>0</v>
      </c>
      <c r="AR38" s="206">
        <f t="shared" si="1"/>
        <v>0</v>
      </c>
      <c r="AS38" s="206">
        <f t="shared" si="1"/>
        <v>0</v>
      </c>
      <c r="AT38" s="206">
        <f t="shared" si="1"/>
        <v>0</v>
      </c>
      <c r="AU38" s="206">
        <f t="shared" si="1"/>
        <v>0</v>
      </c>
      <c r="AV38" s="206">
        <f t="shared" si="1"/>
        <v>0</v>
      </c>
      <c r="AW38" s="206">
        <f t="shared" si="1"/>
        <v>0</v>
      </c>
      <c r="AX38" s="206">
        <f t="shared" si="1"/>
        <v>0</v>
      </c>
      <c r="AY38" s="206">
        <f t="shared" si="2"/>
        <v>0</v>
      </c>
      <c r="AZ38" s="207">
        <f t="shared" si="2"/>
        <v>0</v>
      </c>
    </row>
    <row r="39" spans="1:52" ht="57.75" customHeight="1" x14ac:dyDescent="0.2">
      <c r="A39" s="210" t="s">
        <v>420</v>
      </c>
      <c r="B39" s="178" t="s">
        <v>23</v>
      </c>
      <c r="C39" s="179" t="s">
        <v>368</v>
      </c>
      <c r="D39" s="190"/>
      <c r="E39" s="180" t="s">
        <v>337</v>
      </c>
      <c r="F39" s="190" t="s">
        <v>21</v>
      </c>
      <c r="G39" s="181">
        <v>6.1237899999999998E-2</v>
      </c>
      <c r="H39" s="181">
        <v>8.3475280499999993</v>
      </c>
      <c r="I39" s="181">
        <v>8.4981562499999996E-3</v>
      </c>
      <c r="J39" s="181">
        <v>7.4077516443749992E-6</v>
      </c>
      <c r="K39" s="181">
        <v>5.8327937499999998E-3</v>
      </c>
      <c r="L39" s="181">
        <v>5.7227937499999991E-3</v>
      </c>
      <c r="M39" s="181">
        <v>4.4496125000000001E-3</v>
      </c>
      <c r="N39" s="181">
        <v>1.4925212381875E-3</v>
      </c>
      <c r="O39" s="181">
        <v>0.17016671249999998</v>
      </c>
      <c r="P39" s="201">
        <v>0.26879002499999999</v>
      </c>
      <c r="Q39" s="181">
        <v>0.42943633124999991</v>
      </c>
      <c r="R39" s="181">
        <v>2.9334069562499998</v>
      </c>
      <c r="S39" s="181">
        <v>6.3033850000000002E-2</v>
      </c>
      <c r="T39" s="181">
        <v>2.1954468062500001</v>
      </c>
      <c r="U39" s="181">
        <v>5.023824148125E-4</v>
      </c>
      <c r="V39" s="181">
        <v>0.13564303125000002</v>
      </c>
      <c r="W39" s="181">
        <v>0.58661300625000001</v>
      </c>
      <c r="X39" s="181">
        <v>3.1904999999999998E-3</v>
      </c>
      <c r="Y39" s="202">
        <v>0</v>
      </c>
      <c r="Z39" s="182" t="s">
        <v>338</v>
      </c>
      <c r="AA39" s="203">
        <v>43</v>
      </c>
      <c r="AB39" s="182" t="s">
        <v>344</v>
      </c>
      <c r="AC39" s="204"/>
      <c r="AD39" s="183"/>
      <c r="AE39" s="204"/>
      <c r="AF39" s="183"/>
      <c r="AG39" s="204"/>
      <c r="AH39" s="183"/>
      <c r="AI39" s="205">
        <f t="shared" si="1"/>
        <v>0</v>
      </c>
      <c r="AJ39" s="206">
        <f t="shared" si="1"/>
        <v>0</v>
      </c>
      <c r="AK39" s="206">
        <f t="shared" si="1"/>
        <v>0</v>
      </c>
      <c r="AL39" s="206">
        <f t="shared" si="1"/>
        <v>0</v>
      </c>
      <c r="AM39" s="206">
        <f t="shared" si="1"/>
        <v>0</v>
      </c>
      <c r="AN39" s="206">
        <f t="shared" ref="AI39:AX57" si="3">(L39/1000)*$AA39*$Y39</f>
        <v>0</v>
      </c>
      <c r="AO39" s="206">
        <f t="shared" si="3"/>
        <v>0</v>
      </c>
      <c r="AP39" s="206">
        <f t="shared" si="3"/>
        <v>0</v>
      </c>
      <c r="AQ39" s="206">
        <f t="shared" si="3"/>
        <v>0</v>
      </c>
      <c r="AR39" s="206">
        <f t="shared" si="3"/>
        <v>0</v>
      </c>
      <c r="AS39" s="206">
        <f t="shared" si="3"/>
        <v>0</v>
      </c>
      <c r="AT39" s="206">
        <f t="shared" si="3"/>
        <v>0</v>
      </c>
      <c r="AU39" s="206">
        <f t="shared" si="3"/>
        <v>0</v>
      </c>
      <c r="AV39" s="206">
        <f t="shared" si="3"/>
        <v>0</v>
      </c>
      <c r="AW39" s="206">
        <f t="shared" si="3"/>
        <v>0</v>
      </c>
      <c r="AX39" s="206">
        <f t="shared" si="3"/>
        <v>0</v>
      </c>
      <c r="AY39" s="206">
        <f t="shared" si="2"/>
        <v>0</v>
      </c>
      <c r="AZ39" s="207">
        <f t="shared" si="2"/>
        <v>0</v>
      </c>
    </row>
    <row r="40" spans="1:52" ht="57.75" customHeight="1" x14ac:dyDescent="0.2">
      <c r="A40" s="210" t="s">
        <v>421</v>
      </c>
      <c r="B40" s="178" t="s">
        <v>23</v>
      </c>
      <c r="C40" s="179" t="s">
        <v>422</v>
      </c>
      <c r="D40" s="190"/>
      <c r="E40" s="180" t="s">
        <v>337</v>
      </c>
      <c r="F40" s="190" t="s">
        <v>21</v>
      </c>
      <c r="G40" s="181">
        <v>0.6841175662222222</v>
      </c>
      <c r="H40" s="181">
        <v>14.327910101055556</v>
      </c>
      <c r="I40" s="181">
        <v>5.8905062777777781E-2</v>
      </c>
      <c r="J40" s="181">
        <v>3.5270500239488897E-5</v>
      </c>
      <c r="K40" s="181">
        <v>1.8029487555555553E-2</v>
      </c>
      <c r="L40" s="181">
        <v>1.7677278388888888E-2</v>
      </c>
      <c r="M40" s="181">
        <v>2.2430112722222222E-2</v>
      </c>
      <c r="N40" s="181">
        <v>8.3520543873377776E-3</v>
      </c>
      <c r="O40" s="181">
        <v>0.19455817205555553</v>
      </c>
      <c r="P40" s="201">
        <v>8.7436229692777765</v>
      </c>
      <c r="Q40" s="181">
        <v>0.51643486688888873</v>
      </c>
      <c r="R40" s="181">
        <v>5.5287085377222223</v>
      </c>
      <c r="S40" s="181">
        <v>0.13806438127777779</v>
      </c>
      <c r="T40" s="181">
        <v>10.065735810388889</v>
      </c>
      <c r="U40" s="181">
        <v>1.4089540127422222E-3</v>
      </c>
      <c r="V40" s="181">
        <v>0.18774919000000001</v>
      </c>
      <c r="W40" s="181">
        <v>0.9475572696111112</v>
      </c>
      <c r="X40" s="181">
        <v>1.2881165425488889E-2</v>
      </c>
      <c r="Y40" s="202">
        <v>0</v>
      </c>
      <c r="Z40" s="182" t="s">
        <v>338</v>
      </c>
      <c r="AA40" s="203">
        <v>175</v>
      </c>
      <c r="AB40" s="182" t="s">
        <v>344</v>
      </c>
      <c r="AC40" s="204"/>
      <c r="AD40" s="183"/>
      <c r="AE40" s="204"/>
      <c r="AF40" s="183"/>
      <c r="AG40" s="204"/>
      <c r="AH40" s="183"/>
      <c r="AI40" s="205">
        <f>(G40/1000)*$AA40*$Y40</f>
        <v>0</v>
      </c>
      <c r="AJ40" s="206">
        <f t="shared" si="3"/>
        <v>0</v>
      </c>
      <c r="AK40" s="206">
        <f t="shared" si="3"/>
        <v>0</v>
      </c>
      <c r="AL40" s="206">
        <f t="shared" si="3"/>
        <v>0</v>
      </c>
      <c r="AM40" s="206">
        <f t="shared" si="3"/>
        <v>0</v>
      </c>
      <c r="AN40" s="206">
        <f t="shared" si="3"/>
        <v>0</v>
      </c>
      <c r="AO40" s="206">
        <f t="shared" si="3"/>
        <v>0</v>
      </c>
      <c r="AP40" s="206">
        <f t="shared" si="3"/>
        <v>0</v>
      </c>
      <c r="AQ40" s="206">
        <f t="shared" si="3"/>
        <v>0</v>
      </c>
      <c r="AR40" s="206">
        <f t="shared" si="3"/>
        <v>0</v>
      </c>
      <c r="AS40" s="206">
        <f t="shared" si="3"/>
        <v>0</v>
      </c>
      <c r="AT40" s="206">
        <f t="shared" si="3"/>
        <v>0</v>
      </c>
      <c r="AU40" s="206">
        <f t="shared" si="3"/>
        <v>0</v>
      </c>
      <c r="AV40" s="206">
        <f t="shared" si="3"/>
        <v>0</v>
      </c>
      <c r="AW40" s="206">
        <f t="shared" si="3"/>
        <v>0</v>
      </c>
      <c r="AX40" s="206">
        <f t="shared" si="3"/>
        <v>0</v>
      </c>
      <c r="AY40" s="206">
        <f t="shared" si="2"/>
        <v>0</v>
      </c>
      <c r="AZ40" s="207">
        <f t="shared" si="2"/>
        <v>0</v>
      </c>
    </row>
    <row r="41" spans="1:52" ht="57.75" customHeight="1" x14ac:dyDescent="0.2">
      <c r="A41" s="210" t="s">
        <v>423</v>
      </c>
      <c r="B41" s="178" t="s">
        <v>23</v>
      </c>
      <c r="C41" s="179" t="s">
        <v>424</v>
      </c>
      <c r="D41" s="190"/>
      <c r="E41" s="180" t="s">
        <v>337</v>
      </c>
      <c r="F41" s="190" t="s">
        <v>21</v>
      </c>
      <c r="G41" s="181">
        <v>1.5414110222222221E-2</v>
      </c>
      <c r="H41" s="181">
        <v>3.274123984888889</v>
      </c>
      <c r="I41" s="181">
        <v>2.917962777777778E-3</v>
      </c>
      <c r="J41" s="181">
        <v>1.5622498149222223E-6</v>
      </c>
      <c r="K41" s="181">
        <v>1.9468878888888889E-3</v>
      </c>
      <c r="L41" s="181">
        <v>1.9268878888888889E-3</v>
      </c>
      <c r="M41" s="181">
        <v>1.1469015555555554E-3</v>
      </c>
      <c r="N41" s="181">
        <v>2.904414309811111E-4</v>
      </c>
      <c r="O41" s="181">
        <v>2.1707280222222222E-2</v>
      </c>
      <c r="P41" s="201">
        <v>0.19247651244444447</v>
      </c>
      <c r="Q41" s="181">
        <v>6.6677443222222188E-2</v>
      </c>
      <c r="R41" s="181">
        <v>0.39764060988888889</v>
      </c>
      <c r="S41" s="181">
        <v>1.377344977777778E-2</v>
      </c>
      <c r="T41" s="181">
        <v>0.45825233522222225</v>
      </c>
      <c r="U41" s="181">
        <v>1.1224137451222222E-4</v>
      </c>
      <c r="V41" s="181">
        <v>1.6787844999999999E-2</v>
      </c>
      <c r="W41" s="181">
        <v>0.13035622144444445</v>
      </c>
      <c r="X41" s="181">
        <v>1.0394488888888888E-3</v>
      </c>
      <c r="Y41" s="202">
        <v>0</v>
      </c>
      <c r="Z41" s="182" t="s">
        <v>338</v>
      </c>
      <c r="AA41" s="203">
        <f>(120+200)/2</f>
        <v>160</v>
      </c>
      <c r="AB41" s="182" t="s">
        <v>344</v>
      </c>
      <c r="AC41" s="204"/>
      <c r="AD41" s="183"/>
      <c r="AE41" s="204"/>
      <c r="AF41" s="183"/>
      <c r="AG41" s="204"/>
      <c r="AH41" s="183"/>
      <c r="AI41" s="205">
        <f>(G41/1000)*$AA41*$Y41</f>
        <v>0</v>
      </c>
      <c r="AJ41" s="206">
        <f t="shared" si="3"/>
        <v>0</v>
      </c>
      <c r="AK41" s="206">
        <f t="shared" si="3"/>
        <v>0</v>
      </c>
      <c r="AL41" s="206">
        <f t="shared" si="3"/>
        <v>0</v>
      </c>
      <c r="AM41" s="206">
        <f t="shared" si="3"/>
        <v>0</v>
      </c>
      <c r="AN41" s="206">
        <f t="shared" si="3"/>
        <v>0</v>
      </c>
      <c r="AO41" s="206">
        <f t="shared" si="3"/>
        <v>0</v>
      </c>
      <c r="AP41" s="206">
        <f t="shared" si="3"/>
        <v>0</v>
      </c>
      <c r="AQ41" s="206">
        <f t="shared" si="3"/>
        <v>0</v>
      </c>
      <c r="AR41" s="206">
        <f t="shared" si="3"/>
        <v>0</v>
      </c>
      <c r="AS41" s="206">
        <f t="shared" si="3"/>
        <v>0</v>
      </c>
      <c r="AT41" s="206">
        <f t="shared" si="3"/>
        <v>0</v>
      </c>
      <c r="AU41" s="206">
        <f t="shared" si="3"/>
        <v>0</v>
      </c>
      <c r="AV41" s="206">
        <f t="shared" si="3"/>
        <v>0</v>
      </c>
      <c r="AW41" s="206">
        <f t="shared" si="3"/>
        <v>0</v>
      </c>
      <c r="AX41" s="206">
        <f t="shared" si="3"/>
        <v>0</v>
      </c>
      <c r="AY41" s="206">
        <f t="shared" si="2"/>
        <v>0</v>
      </c>
      <c r="AZ41" s="207">
        <f t="shared" si="2"/>
        <v>0</v>
      </c>
    </row>
    <row r="42" spans="1:52" ht="57.75" customHeight="1" x14ac:dyDescent="0.2">
      <c r="A42" s="210" t="s">
        <v>425</v>
      </c>
      <c r="B42" s="178" t="s">
        <v>23</v>
      </c>
      <c r="C42" s="179" t="s">
        <v>426</v>
      </c>
      <c r="D42" s="190"/>
      <c r="E42" s="180" t="s">
        <v>337</v>
      </c>
      <c r="F42" s="190"/>
      <c r="G42" s="181">
        <v>0.73476125155555549</v>
      </c>
      <c r="H42" s="181">
        <v>4.1897385736666672</v>
      </c>
      <c r="I42" s="181">
        <v>4.2536061111111117E-3</v>
      </c>
      <c r="J42" s="181">
        <v>2.7142043759000001E-6</v>
      </c>
      <c r="K42" s="181">
        <v>4.885349666666667E-3</v>
      </c>
      <c r="L42" s="181">
        <v>4.815513555555556E-3</v>
      </c>
      <c r="M42" s="181">
        <v>3.122807E-3</v>
      </c>
      <c r="N42" s="181">
        <v>2.0046915901222225E-4</v>
      </c>
      <c r="O42" s="181">
        <v>4.3628655444444449E-2</v>
      </c>
      <c r="P42" s="201">
        <v>3.9428761976666666</v>
      </c>
      <c r="Q42" s="181">
        <v>7.0570223666666654E-2</v>
      </c>
      <c r="R42" s="181">
        <v>1.0260600431111111</v>
      </c>
      <c r="S42" s="181">
        <v>1.863091011111111E-2</v>
      </c>
      <c r="T42" s="181">
        <v>0.7260513626666667</v>
      </c>
      <c r="U42" s="181">
        <v>3.3943441748555557E-4</v>
      </c>
      <c r="V42" s="181">
        <v>2.3306631666666668E-2</v>
      </c>
      <c r="W42" s="181">
        <v>0.21673318955555554</v>
      </c>
      <c r="X42" s="181">
        <v>1.6633003908888891E-3</v>
      </c>
      <c r="Y42" s="202">
        <v>0</v>
      </c>
      <c r="Z42" s="182" t="s">
        <v>338</v>
      </c>
      <c r="AA42" s="203">
        <f>(120+200)/2</f>
        <v>160</v>
      </c>
      <c r="AB42" s="182" t="s">
        <v>344</v>
      </c>
      <c r="AC42" s="204"/>
      <c r="AD42" s="183"/>
      <c r="AE42" s="204"/>
      <c r="AF42" s="183"/>
      <c r="AG42" s="204"/>
      <c r="AH42" s="183"/>
      <c r="AI42" s="205">
        <f>(G42/1000)*$AA42*$Y42</f>
        <v>0</v>
      </c>
      <c r="AJ42" s="206">
        <f t="shared" si="3"/>
        <v>0</v>
      </c>
      <c r="AK42" s="206">
        <f t="shared" si="3"/>
        <v>0</v>
      </c>
      <c r="AL42" s="206">
        <f t="shared" si="3"/>
        <v>0</v>
      </c>
      <c r="AM42" s="206">
        <f t="shared" si="3"/>
        <v>0</v>
      </c>
      <c r="AN42" s="206">
        <f t="shared" si="3"/>
        <v>0</v>
      </c>
      <c r="AO42" s="206">
        <f t="shared" si="3"/>
        <v>0</v>
      </c>
      <c r="AP42" s="206">
        <f t="shared" si="3"/>
        <v>0</v>
      </c>
      <c r="AQ42" s="206">
        <f t="shared" si="3"/>
        <v>0</v>
      </c>
      <c r="AR42" s="206">
        <f t="shared" si="3"/>
        <v>0</v>
      </c>
      <c r="AS42" s="206">
        <f t="shared" si="3"/>
        <v>0</v>
      </c>
      <c r="AT42" s="206">
        <f t="shared" si="3"/>
        <v>0</v>
      </c>
      <c r="AU42" s="206">
        <f t="shared" si="3"/>
        <v>0</v>
      </c>
      <c r="AV42" s="206">
        <f t="shared" si="3"/>
        <v>0</v>
      </c>
      <c r="AW42" s="206">
        <f t="shared" si="3"/>
        <v>0</v>
      </c>
      <c r="AX42" s="206">
        <f t="shared" si="3"/>
        <v>0</v>
      </c>
      <c r="AY42" s="206">
        <f t="shared" si="2"/>
        <v>0</v>
      </c>
      <c r="AZ42" s="207">
        <f t="shared" si="2"/>
        <v>0</v>
      </c>
    </row>
    <row r="43" spans="1:52" ht="57.75" customHeight="1" x14ac:dyDescent="0.2">
      <c r="A43" s="210" t="s">
        <v>427</v>
      </c>
      <c r="B43" s="178" t="s">
        <v>23</v>
      </c>
      <c r="C43" s="179" t="s">
        <v>369</v>
      </c>
      <c r="D43" s="190"/>
      <c r="E43" s="180" t="s">
        <v>337</v>
      </c>
      <c r="F43" s="190" t="s">
        <v>21</v>
      </c>
      <c r="G43" s="181">
        <v>5.513068888888889E-2</v>
      </c>
      <c r="H43" s="181">
        <v>3.2291304082499996</v>
      </c>
      <c r="I43" s="181">
        <v>1.6515037777777779E-3</v>
      </c>
      <c r="J43" s="181">
        <v>6.9898988218333333E-7</v>
      </c>
      <c r="K43" s="181">
        <v>1.3395715000000001E-3</v>
      </c>
      <c r="L43" s="181">
        <v>1.3096206388888889E-3</v>
      </c>
      <c r="M43" s="181">
        <v>4.6921480833333334E-3</v>
      </c>
      <c r="N43" s="181">
        <v>6.5400410863888881E-5</v>
      </c>
      <c r="O43" s="181">
        <v>2.2650921527777777E-2</v>
      </c>
      <c r="P43" s="201">
        <v>0.19054842858333332</v>
      </c>
      <c r="Q43" s="181">
        <v>6.6255263499999995E-2</v>
      </c>
      <c r="R43" s="181">
        <v>0.60074159419444451</v>
      </c>
      <c r="S43" s="181">
        <v>1.3075305027777779E-2</v>
      </c>
      <c r="T43" s="181">
        <v>0.35480448674999998</v>
      </c>
      <c r="U43" s="181">
        <v>9.4093439113888895E-5</v>
      </c>
      <c r="V43" s="181">
        <v>2.1098220166666667E-2</v>
      </c>
      <c r="W43" s="181">
        <v>0.10915591247222223</v>
      </c>
      <c r="X43" s="181">
        <v>6.5642308104222214E-4</v>
      </c>
      <c r="Y43" s="202">
        <v>0</v>
      </c>
      <c r="Z43" s="182" t="s">
        <v>338</v>
      </c>
      <c r="AA43" s="203">
        <v>160</v>
      </c>
      <c r="AB43" s="182" t="s">
        <v>344</v>
      </c>
      <c r="AC43" s="204"/>
      <c r="AD43" s="183"/>
      <c r="AE43" s="204"/>
      <c r="AF43" s="183"/>
      <c r="AG43" s="204"/>
      <c r="AH43" s="183"/>
      <c r="AI43" s="205">
        <f t="shared" si="3"/>
        <v>0</v>
      </c>
      <c r="AJ43" s="206">
        <f t="shared" si="3"/>
        <v>0</v>
      </c>
      <c r="AK43" s="206">
        <f t="shared" si="3"/>
        <v>0</v>
      </c>
      <c r="AL43" s="206">
        <f t="shared" si="3"/>
        <v>0</v>
      </c>
      <c r="AM43" s="206">
        <f t="shared" si="3"/>
        <v>0</v>
      </c>
      <c r="AN43" s="206">
        <f t="shared" si="3"/>
        <v>0</v>
      </c>
      <c r="AO43" s="206">
        <f t="shared" si="3"/>
        <v>0</v>
      </c>
      <c r="AP43" s="206">
        <f t="shared" si="3"/>
        <v>0</v>
      </c>
      <c r="AQ43" s="206">
        <f t="shared" si="3"/>
        <v>0</v>
      </c>
      <c r="AR43" s="206">
        <f t="shared" si="3"/>
        <v>0</v>
      </c>
      <c r="AS43" s="206">
        <f t="shared" si="3"/>
        <v>0</v>
      </c>
      <c r="AT43" s="206">
        <f t="shared" si="3"/>
        <v>0</v>
      </c>
      <c r="AU43" s="206">
        <f t="shared" si="3"/>
        <v>0</v>
      </c>
      <c r="AV43" s="206">
        <f t="shared" si="3"/>
        <v>0</v>
      </c>
      <c r="AW43" s="206">
        <f t="shared" si="3"/>
        <v>0</v>
      </c>
      <c r="AX43" s="206">
        <f t="shared" si="3"/>
        <v>0</v>
      </c>
      <c r="AY43" s="206">
        <f t="shared" si="2"/>
        <v>0</v>
      </c>
      <c r="AZ43" s="207">
        <f t="shared" si="2"/>
        <v>0</v>
      </c>
    </row>
    <row r="44" spans="1:52" ht="57.75" customHeight="1" x14ac:dyDescent="0.2">
      <c r="A44" s="210" t="s">
        <v>428</v>
      </c>
      <c r="B44" s="178" t="s">
        <v>23</v>
      </c>
      <c r="C44" s="179" t="s">
        <v>370</v>
      </c>
      <c r="D44" s="190"/>
      <c r="E44" s="180" t="s">
        <v>337</v>
      </c>
      <c r="F44" s="190" t="s">
        <v>21</v>
      </c>
      <c r="G44" s="181">
        <v>0.10870432577777778</v>
      </c>
      <c r="H44" s="181">
        <v>3.9956866771111113</v>
      </c>
      <c r="I44" s="181">
        <v>3.5670759722222223E-3</v>
      </c>
      <c r="J44" s="181">
        <v>4.5337271876027782E-6</v>
      </c>
      <c r="K44" s="181">
        <v>1.8385713611111113E-3</v>
      </c>
      <c r="L44" s="181">
        <v>1.8085713611111112E-3</v>
      </c>
      <c r="M44" s="181">
        <v>1.8109479444444446E-3</v>
      </c>
      <c r="N44" s="181">
        <v>1.703431637213889E-4</v>
      </c>
      <c r="O44" s="181">
        <v>2.4580333277777779E-2</v>
      </c>
      <c r="P44" s="201">
        <v>0.27304425855555559</v>
      </c>
      <c r="Q44" s="181">
        <v>5.9943312527777765E-2</v>
      </c>
      <c r="R44" s="181">
        <v>0.51958502086111114</v>
      </c>
      <c r="S44" s="181">
        <v>1.6153684222222221E-2</v>
      </c>
      <c r="T44" s="181">
        <v>0.48673626952777777</v>
      </c>
      <c r="U44" s="181">
        <v>1.2391590130527778E-4</v>
      </c>
      <c r="V44" s="181">
        <v>2.3604338750000002E-2</v>
      </c>
      <c r="W44" s="181">
        <v>0.13656719130555556</v>
      </c>
      <c r="X44" s="181">
        <v>1.0083711111111111E-3</v>
      </c>
      <c r="Y44" s="202">
        <v>0</v>
      </c>
      <c r="Z44" s="182" t="s">
        <v>338</v>
      </c>
      <c r="AA44" s="203">
        <v>160</v>
      </c>
      <c r="AB44" s="182" t="s">
        <v>344</v>
      </c>
      <c r="AC44" s="204"/>
      <c r="AD44" s="183"/>
      <c r="AE44" s="204"/>
      <c r="AF44" s="183"/>
      <c r="AG44" s="204"/>
      <c r="AH44" s="183"/>
      <c r="AI44" s="205">
        <f t="shared" si="3"/>
        <v>0</v>
      </c>
      <c r="AJ44" s="206">
        <f t="shared" si="3"/>
        <v>0</v>
      </c>
      <c r="AK44" s="206">
        <f t="shared" si="3"/>
        <v>0</v>
      </c>
      <c r="AL44" s="206">
        <f t="shared" si="3"/>
        <v>0</v>
      </c>
      <c r="AM44" s="206">
        <f t="shared" si="3"/>
        <v>0</v>
      </c>
      <c r="AN44" s="206">
        <f t="shared" si="3"/>
        <v>0</v>
      </c>
      <c r="AO44" s="206">
        <f t="shared" si="3"/>
        <v>0</v>
      </c>
      <c r="AP44" s="206">
        <f t="shared" si="3"/>
        <v>0</v>
      </c>
      <c r="AQ44" s="206">
        <f t="shared" si="3"/>
        <v>0</v>
      </c>
      <c r="AR44" s="206">
        <f t="shared" si="3"/>
        <v>0</v>
      </c>
      <c r="AS44" s="206">
        <f t="shared" si="3"/>
        <v>0</v>
      </c>
      <c r="AT44" s="206">
        <f t="shared" si="3"/>
        <v>0</v>
      </c>
      <c r="AU44" s="206">
        <f t="shared" si="3"/>
        <v>0</v>
      </c>
      <c r="AV44" s="206">
        <f t="shared" si="3"/>
        <v>0</v>
      </c>
      <c r="AW44" s="206">
        <f t="shared" si="3"/>
        <v>0</v>
      </c>
      <c r="AX44" s="206">
        <f t="shared" si="3"/>
        <v>0</v>
      </c>
      <c r="AY44" s="206">
        <f t="shared" si="2"/>
        <v>0</v>
      </c>
      <c r="AZ44" s="207">
        <f t="shared" si="2"/>
        <v>0</v>
      </c>
    </row>
    <row r="45" spans="1:52" ht="57.75" customHeight="1" x14ac:dyDescent="0.2">
      <c r="A45" s="210" t="s">
        <v>429</v>
      </c>
      <c r="B45" s="178" t="s">
        <v>23</v>
      </c>
      <c r="C45" s="179" t="s">
        <v>371</v>
      </c>
      <c r="D45" s="190"/>
      <c r="E45" s="180" t="s">
        <v>337</v>
      </c>
      <c r="F45" s="190" t="s">
        <v>21</v>
      </c>
      <c r="G45" s="181">
        <v>0.12021366177777779</v>
      </c>
      <c r="H45" s="181">
        <v>3.6989736028888891</v>
      </c>
      <c r="I45" s="181">
        <v>4.6635431388888883E-3</v>
      </c>
      <c r="J45" s="181">
        <v>2.3565059853305557E-6</v>
      </c>
      <c r="K45" s="181">
        <v>1.9697766388888887E-3</v>
      </c>
      <c r="L45" s="181">
        <v>1.9398041944444445E-3</v>
      </c>
      <c r="M45" s="181">
        <v>7.7662573888888893E-3</v>
      </c>
      <c r="N45" s="181">
        <v>4.1044578331416663E-4</v>
      </c>
      <c r="O45" s="181">
        <v>2.5986089833333333E-2</v>
      </c>
      <c r="P45" s="201">
        <v>0.21980517877777775</v>
      </c>
      <c r="Q45" s="181">
        <v>7.039169947222218E-2</v>
      </c>
      <c r="R45" s="181">
        <v>0.43533540891666667</v>
      </c>
      <c r="S45" s="181">
        <v>1.975276288888889E-2</v>
      </c>
      <c r="T45" s="181">
        <v>0.59266628647222219</v>
      </c>
      <c r="U45" s="181">
        <v>1.475370946102778E-4</v>
      </c>
      <c r="V45" s="181">
        <v>1.8681595916666668E-2</v>
      </c>
      <c r="W45" s="181">
        <v>0.15573023758333335</v>
      </c>
      <c r="X45" s="181">
        <v>1.2716168235377776E-3</v>
      </c>
      <c r="Y45" s="202">
        <v>0</v>
      </c>
      <c r="Z45" s="182" t="s">
        <v>338</v>
      </c>
      <c r="AA45" s="203">
        <v>160</v>
      </c>
      <c r="AB45" s="182" t="s">
        <v>344</v>
      </c>
      <c r="AC45" s="204"/>
      <c r="AD45" s="183"/>
      <c r="AE45" s="204"/>
      <c r="AF45" s="183"/>
      <c r="AG45" s="204"/>
      <c r="AH45" s="183"/>
      <c r="AI45" s="205">
        <f t="shared" si="3"/>
        <v>0</v>
      </c>
      <c r="AJ45" s="206">
        <f t="shared" si="3"/>
        <v>0</v>
      </c>
      <c r="AK45" s="206">
        <f t="shared" si="3"/>
        <v>0</v>
      </c>
      <c r="AL45" s="206">
        <f t="shared" si="3"/>
        <v>0</v>
      </c>
      <c r="AM45" s="206">
        <f t="shared" si="3"/>
        <v>0</v>
      </c>
      <c r="AN45" s="206">
        <f t="shared" si="3"/>
        <v>0</v>
      </c>
      <c r="AO45" s="206">
        <f t="shared" si="3"/>
        <v>0</v>
      </c>
      <c r="AP45" s="206">
        <f t="shared" si="3"/>
        <v>0</v>
      </c>
      <c r="AQ45" s="206">
        <f t="shared" si="3"/>
        <v>0</v>
      </c>
      <c r="AR45" s="206">
        <f t="shared" si="3"/>
        <v>0</v>
      </c>
      <c r="AS45" s="206">
        <f t="shared" si="3"/>
        <v>0</v>
      </c>
      <c r="AT45" s="206">
        <f t="shared" si="3"/>
        <v>0</v>
      </c>
      <c r="AU45" s="206">
        <f t="shared" si="3"/>
        <v>0</v>
      </c>
      <c r="AV45" s="206">
        <f t="shared" si="3"/>
        <v>0</v>
      </c>
      <c r="AW45" s="206">
        <f t="shared" si="3"/>
        <v>0</v>
      </c>
      <c r="AX45" s="206">
        <f t="shared" si="3"/>
        <v>0</v>
      </c>
      <c r="AY45" s="206">
        <f t="shared" ref="AY45:AZ69" si="4">(W45/1000)*$AA45*$Y45</f>
        <v>0</v>
      </c>
      <c r="AZ45" s="207">
        <f t="shared" si="4"/>
        <v>0</v>
      </c>
    </row>
    <row r="46" spans="1:52" ht="57.75" customHeight="1" x14ac:dyDescent="0.2">
      <c r="A46" s="210" t="s">
        <v>430</v>
      </c>
      <c r="B46" s="178" t="s">
        <v>23</v>
      </c>
      <c r="C46" s="179" t="s">
        <v>431</v>
      </c>
      <c r="D46" s="190"/>
      <c r="E46" s="180" t="s">
        <v>337</v>
      </c>
      <c r="F46" s="190" t="s">
        <v>21</v>
      </c>
      <c r="G46" s="181">
        <v>0.148040952</v>
      </c>
      <c r="H46" s="181">
        <v>4.4488915417499992</v>
      </c>
      <c r="I46" s="181">
        <v>4.3764219999999996E-3</v>
      </c>
      <c r="J46" s="181">
        <v>4.0384793927500004E-6</v>
      </c>
      <c r="K46" s="181">
        <v>1.6947964999999999E-3</v>
      </c>
      <c r="L46" s="181">
        <v>1.6648182500000001E-3</v>
      </c>
      <c r="M46" s="181">
        <v>6.6087872499999995E-3</v>
      </c>
      <c r="N46" s="181">
        <v>9.3056803530500002E-4</v>
      </c>
      <c r="O46" s="181">
        <v>8.2407538249999995E-2</v>
      </c>
      <c r="P46" s="201">
        <v>0.57393063875000006</v>
      </c>
      <c r="Q46" s="181">
        <v>8.611992849999997E-2</v>
      </c>
      <c r="R46" s="181">
        <v>1.3630746322500003</v>
      </c>
      <c r="S46" s="181">
        <v>3.5743678750000001E-2</v>
      </c>
      <c r="T46" s="181">
        <v>0.55327995924999995</v>
      </c>
      <c r="U46" s="181">
        <v>1.7783833473499999E-4</v>
      </c>
      <c r="V46" s="181">
        <v>4.09768545E-2</v>
      </c>
      <c r="W46" s="181">
        <v>0.16488603974999999</v>
      </c>
      <c r="X46" s="181">
        <v>1.2951813637400002E-3</v>
      </c>
      <c r="Y46" s="202">
        <v>0</v>
      </c>
      <c r="Z46" s="182" t="s">
        <v>338</v>
      </c>
      <c r="AA46" s="203">
        <f>(120+200)/2</f>
        <v>160</v>
      </c>
      <c r="AB46" s="182" t="s">
        <v>344</v>
      </c>
      <c r="AC46" s="204"/>
      <c r="AD46" s="183"/>
      <c r="AE46" s="204"/>
      <c r="AF46" s="183"/>
      <c r="AG46" s="204"/>
      <c r="AH46" s="183"/>
      <c r="AI46" s="205">
        <f>(G46/1000)*$AA46*$Y46</f>
        <v>0</v>
      </c>
      <c r="AJ46" s="206">
        <f t="shared" si="3"/>
        <v>0</v>
      </c>
      <c r="AK46" s="206">
        <f t="shared" si="3"/>
        <v>0</v>
      </c>
      <c r="AL46" s="206">
        <f t="shared" si="3"/>
        <v>0</v>
      </c>
      <c r="AM46" s="206">
        <f t="shared" si="3"/>
        <v>0</v>
      </c>
      <c r="AN46" s="206">
        <f t="shared" si="3"/>
        <v>0</v>
      </c>
      <c r="AO46" s="206">
        <f t="shared" si="3"/>
        <v>0</v>
      </c>
      <c r="AP46" s="206">
        <f t="shared" si="3"/>
        <v>0</v>
      </c>
      <c r="AQ46" s="206">
        <f t="shared" si="3"/>
        <v>0</v>
      </c>
      <c r="AR46" s="206">
        <f t="shared" si="3"/>
        <v>0</v>
      </c>
      <c r="AS46" s="206">
        <f t="shared" si="3"/>
        <v>0</v>
      </c>
      <c r="AT46" s="206">
        <f t="shared" si="3"/>
        <v>0</v>
      </c>
      <c r="AU46" s="206">
        <f t="shared" si="3"/>
        <v>0</v>
      </c>
      <c r="AV46" s="206">
        <f t="shared" si="3"/>
        <v>0</v>
      </c>
      <c r="AW46" s="206">
        <f t="shared" si="3"/>
        <v>0</v>
      </c>
      <c r="AX46" s="206">
        <f t="shared" si="3"/>
        <v>0</v>
      </c>
      <c r="AY46" s="206">
        <f t="shared" si="4"/>
        <v>0</v>
      </c>
      <c r="AZ46" s="207">
        <f t="shared" si="4"/>
        <v>0</v>
      </c>
    </row>
    <row r="47" spans="1:52" ht="57.75" customHeight="1" x14ac:dyDescent="0.2">
      <c r="A47" s="210" t="s">
        <v>432</v>
      </c>
      <c r="B47" s="178" t="s">
        <v>23</v>
      </c>
      <c r="C47" s="179" t="s">
        <v>433</v>
      </c>
      <c r="D47" s="190"/>
      <c r="E47" s="180" t="s">
        <v>337</v>
      </c>
      <c r="F47" s="190" t="s">
        <v>21</v>
      </c>
      <c r="G47" s="181">
        <v>0.12718411022222223</v>
      </c>
      <c r="H47" s="181">
        <v>7.0312139848888888</v>
      </c>
      <c r="I47" s="181">
        <v>3.6779627777777778E-3</v>
      </c>
      <c r="J47" s="181">
        <v>6.3770498149222221E-6</v>
      </c>
      <c r="K47" s="181">
        <v>1.7768878888888889E-3</v>
      </c>
      <c r="L47" s="181">
        <v>1.726887888888889E-3</v>
      </c>
      <c r="M47" s="181">
        <v>5.9669015555555557E-3</v>
      </c>
      <c r="N47" s="181">
        <v>3.8044143098111112E-4</v>
      </c>
      <c r="O47" s="181">
        <v>0.19039728022222224</v>
      </c>
      <c r="P47" s="201">
        <v>0.28293651244444445</v>
      </c>
      <c r="Q47" s="181">
        <v>8.2117443222222197E-2</v>
      </c>
      <c r="R47" s="181">
        <v>1.0063506098888888</v>
      </c>
      <c r="S47" s="181">
        <v>7.7283449777777777E-2</v>
      </c>
      <c r="T47" s="181">
        <v>0.72102233522222225</v>
      </c>
      <c r="U47" s="181">
        <v>2.2718497451222223E-4</v>
      </c>
      <c r="V47" s="181">
        <v>4.7347845E-2</v>
      </c>
      <c r="W47" s="181">
        <v>0.21985622144444444</v>
      </c>
      <c r="X47" s="181">
        <v>1.6394488888888889E-3</v>
      </c>
      <c r="Y47" s="202">
        <v>0</v>
      </c>
      <c r="Z47" s="182" t="s">
        <v>338</v>
      </c>
      <c r="AA47" s="203">
        <f>(120+200)/2</f>
        <v>160</v>
      </c>
      <c r="AB47" s="182" t="s">
        <v>344</v>
      </c>
      <c r="AC47" s="204"/>
      <c r="AD47" s="183"/>
      <c r="AE47" s="204"/>
      <c r="AF47" s="183"/>
      <c r="AG47" s="204"/>
      <c r="AH47" s="183"/>
      <c r="AI47" s="205">
        <f>(G47/1000)*$AA47*$Y47</f>
        <v>0</v>
      </c>
      <c r="AJ47" s="206">
        <f t="shared" si="3"/>
        <v>0</v>
      </c>
      <c r="AK47" s="206">
        <f t="shared" si="3"/>
        <v>0</v>
      </c>
      <c r="AL47" s="206">
        <f t="shared" si="3"/>
        <v>0</v>
      </c>
      <c r="AM47" s="206">
        <f t="shared" si="3"/>
        <v>0</v>
      </c>
      <c r="AN47" s="206">
        <f t="shared" si="3"/>
        <v>0</v>
      </c>
      <c r="AO47" s="206">
        <f t="shared" si="3"/>
        <v>0</v>
      </c>
      <c r="AP47" s="206">
        <f t="shared" si="3"/>
        <v>0</v>
      </c>
      <c r="AQ47" s="206">
        <f t="shared" si="3"/>
        <v>0</v>
      </c>
      <c r="AR47" s="206">
        <f t="shared" si="3"/>
        <v>0</v>
      </c>
      <c r="AS47" s="206">
        <f t="shared" si="3"/>
        <v>0</v>
      </c>
      <c r="AT47" s="206">
        <f t="shared" si="3"/>
        <v>0</v>
      </c>
      <c r="AU47" s="206">
        <f t="shared" si="3"/>
        <v>0</v>
      </c>
      <c r="AV47" s="206">
        <f t="shared" si="3"/>
        <v>0</v>
      </c>
      <c r="AW47" s="206">
        <f t="shared" si="3"/>
        <v>0</v>
      </c>
      <c r="AX47" s="206">
        <f t="shared" si="3"/>
        <v>0</v>
      </c>
      <c r="AY47" s="206">
        <f t="shared" si="4"/>
        <v>0</v>
      </c>
      <c r="AZ47" s="207">
        <f t="shared" si="4"/>
        <v>0</v>
      </c>
    </row>
    <row r="48" spans="1:52" ht="57.75" customHeight="1" x14ac:dyDescent="0.2">
      <c r="A48" s="210" t="s">
        <v>434</v>
      </c>
      <c r="B48" s="178" t="s">
        <v>23</v>
      </c>
      <c r="C48" s="179" t="s">
        <v>435</v>
      </c>
      <c r="D48" s="190"/>
      <c r="E48" s="180" t="s">
        <v>337</v>
      </c>
      <c r="F48" s="190" t="s">
        <v>21</v>
      </c>
      <c r="G48" s="181">
        <v>5.513068888888889E-2</v>
      </c>
      <c r="H48" s="181">
        <v>3.2291304082499996</v>
      </c>
      <c r="I48" s="181">
        <v>1.6515037777777779E-3</v>
      </c>
      <c r="J48" s="181">
        <v>6.9898988218333333E-7</v>
      </c>
      <c r="K48" s="181">
        <v>1.3395715000000001E-3</v>
      </c>
      <c r="L48" s="181">
        <v>1.3096206388888889E-3</v>
      </c>
      <c r="M48" s="181">
        <v>4.6921480833333334E-3</v>
      </c>
      <c r="N48" s="181">
        <v>6.5400410863888881E-5</v>
      </c>
      <c r="O48" s="181">
        <v>2.2650921527777777E-2</v>
      </c>
      <c r="P48" s="201">
        <v>0.19054842858333332</v>
      </c>
      <c r="Q48" s="181">
        <v>6.6255263499999995E-2</v>
      </c>
      <c r="R48" s="181">
        <v>0.60074159419444451</v>
      </c>
      <c r="S48" s="181">
        <v>1.3075305027777779E-2</v>
      </c>
      <c r="T48" s="181">
        <v>0.35480448674999998</v>
      </c>
      <c r="U48" s="181">
        <v>9.4093439113888895E-5</v>
      </c>
      <c r="V48" s="181">
        <v>2.1098220166666667E-2</v>
      </c>
      <c r="W48" s="181">
        <v>0.10915591247222223</v>
      </c>
      <c r="X48" s="181">
        <v>6.5642308104222214E-4</v>
      </c>
      <c r="Y48" s="202">
        <v>0</v>
      </c>
      <c r="Z48" s="182" t="s">
        <v>338</v>
      </c>
      <c r="AA48" s="203">
        <f>(120+200)/2</f>
        <v>160</v>
      </c>
      <c r="AB48" s="182" t="s">
        <v>344</v>
      </c>
      <c r="AC48" s="204"/>
      <c r="AD48" s="183"/>
      <c r="AE48" s="204"/>
      <c r="AF48" s="183"/>
      <c r="AG48" s="204"/>
      <c r="AH48" s="183"/>
      <c r="AI48" s="205">
        <f>(G48/1000)*$AA48*$Y48</f>
        <v>0</v>
      </c>
      <c r="AJ48" s="206">
        <f t="shared" si="3"/>
        <v>0</v>
      </c>
      <c r="AK48" s="206">
        <f t="shared" si="3"/>
        <v>0</v>
      </c>
      <c r="AL48" s="206">
        <f t="shared" si="3"/>
        <v>0</v>
      </c>
      <c r="AM48" s="206">
        <f t="shared" si="3"/>
        <v>0</v>
      </c>
      <c r="AN48" s="206">
        <f t="shared" si="3"/>
        <v>0</v>
      </c>
      <c r="AO48" s="206">
        <f t="shared" si="3"/>
        <v>0</v>
      </c>
      <c r="AP48" s="206">
        <f t="shared" si="3"/>
        <v>0</v>
      </c>
      <c r="AQ48" s="206">
        <f t="shared" si="3"/>
        <v>0</v>
      </c>
      <c r="AR48" s="206">
        <f t="shared" si="3"/>
        <v>0</v>
      </c>
      <c r="AS48" s="206">
        <f t="shared" si="3"/>
        <v>0</v>
      </c>
      <c r="AT48" s="206">
        <f t="shared" si="3"/>
        <v>0</v>
      </c>
      <c r="AU48" s="206">
        <f t="shared" si="3"/>
        <v>0</v>
      </c>
      <c r="AV48" s="206">
        <f t="shared" si="3"/>
        <v>0</v>
      </c>
      <c r="AW48" s="206">
        <f t="shared" si="3"/>
        <v>0</v>
      </c>
      <c r="AX48" s="206">
        <f t="shared" si="3"/>
        <v>0</v>
      </c>
      <c r="AY48" s="206">
        <f t="shared" si="4"/>
        <v>0</v>
      </c>
      <c r="AZ48" s="207">
        <f t="shared" si="4"/>
        <v>0</v>
      </c>
    </row>
    <row r="49" spans="1:52" ht="57.75" customHeight="1" x14ac:dyDescent="0.2">
      <c r="A49" s="210" t="s">
        <v>436</v>
      </c>
      <c r="B49" s="178" t="s">
        <v>23</v>
      </c>
      <c r="C49" s="179" t="s">
        <v>372</v>
      </c>
      <c r="D49" s="190"/>
      <c r="E49" s="180" t="s">
        <v>337</v>
      </c>
      <c r="F49" s="190" t="s">
        <v>21</v>
      </c>
      <c r="G49" s="181">
        <v>0.13697751066666666</v>
      </c>
      <c r="H49" s="181">
        <v>2.9717308421388888</v>
      </c>
      <c r="I49" s="181">
        <v>1.9623774166666668E-3</v>
      </c>
      <c r="J49" s="181">
        <v>8.0447870706388887E-7</v>
      </c>
      <c r="K49" s="181">
        <v>1.1609276388888888E-3</v>
      </c>
      <c r="L49" s="181">
        <v>1.1309513333333334E-3</v>
      </c>
      <c r="M49" s="181">
        <v>3.6878034722222222E-3</v>
      </c>
      <c r="N49" s="181">
        <v>9.6370047753055552E-5</v>
      </c>
      <c r="O49" s="181">
        <v>2.2161821361111111E-2</v>
      </c>
      <c r="P49" s="201">
        <v>0.20040374436111111</v>
      </c>
      <c r="Q49" s="181">
        <v>6.9996813472222225E-2</v>
      </c>
      <c r="R49" s="181">
        <v>0.35845361861111114</v>
      </c>
      <c r="S49" s="181">
        <v>1.2524310916666668E-2</v>
      </c>
      <c r="T49" s="181">
        <v>0.33028804472222223</v>
      </c>
      <c r="U49" s="181">
        <v>9.1144282949166667E-5</v>
      </c>
      <c r="V49" s="181">
        <v>1.9446866583333333E-2</v>
      </c>
      <c r="W49" s="181">
        <v>0.10259323955555556</v>
      </c>
      <c r="X49" s="181">
        <v>6.6238278834000004E-4</v>
      </c>
      <c r="Y49" s="202">
        <v>0</v>
      </c>
      <c r="Z49" s="182" t="s">
        <v>338</v>
      </c>
      <c r="AA49" s="203">
        <v>160</v>
      </c>
      <c r="AB49" s="182" t="s">
        <v>344</v>
      </c>
      <c r="AC49" s="204"/>
      <c r="AD49" s="183"/>
      <c r="AE49" s="204"/>
      <c r="AF49" s="183"/>
      <c r="AG49" s="204"/>
      <c r="AH49" s="183"/>
      <c r="AI49" s="205">
        <f t="shared" ref="AI49:AX69" si="5">(G49/1000)*$AA49*$Y49</f>
        <v>0</v>
      </c>
      <c r="AJ49" s="206">
        <f t="shared" si="5"/>
        <v>0</v>
      </c>
      <c r="AK49" s="206">
        <f t="shared" si="3"/>
        <v>0</v>
      </c>
      <c r="AL49" s="206">
        <f t="shared" si="3"/>
        <v>0</v>
      </c>
      <c r="AM49" s="206">
        <f t="shared" si="3"/>
        <v>0</v>
      </c>
      <c r="AN49" s="206">
        <f t="shared" si="3"/>
        <v>0</v>
      </c>
      <c r="AO49" s="206">
        <f t="shared" si="3"/>
        <v>0</v>
      </c>
      <c r="AP49" s="206">
        <f t="shared" si="3"/>
        <v>0</v>
      </c>
      <c r="AQ49" s="206">
        <f t="shared" si="3"/>
        <v>0</v>
      </c>
      <c r="AR49" s="206">
        <f t="shared" si="3"/>
        <v>0</v>
      </c>
      <c r="AS49" s="206">
        <f t="shared" si="3"/>
        <v>0</v>
      </c>
      <c r="AT49" s="206">
        <f t="shared" si="3"/>
        <v>0</v>
      </c>
      <c r="AU49" s="206">
        <f t="shared" si="3"/>
        <v>0</v>
      </c>
      <c r="AV49" s="206">
        <f t="shared" si="3"/>
        <v>0</v>
      </c>
      <c r="AW49" s="206">
        <f t="shared" si="3"/>
        <v>0</v>
      </c>
      <c r="AX49" s="206">
        <f t="shared" si="3"/>
        <v>0</v>
      </c>
      <c r="AY49" s="206">
        <f t="shared" si="4"/>
        <v>0</v>
      </c>
      <c r="AZ49" s="207">
        <f t="shared" si="4"/>
        <v>0</v>
      </c>
    </row>
    <row r="50" spans="1:52" ht="57.75" customHeight="1" x14ac:dyDescent="0.2">
      <c r="A50" s="211" t="s">
        <v>437</v>
      </c>
      <c r="B50" s="179" t="s">
        <v>23</v>
      </c>
      <c r="C50" s="185" t="s">
        <v>438</v>
      </c>
      <c r="D50" s="190"/>
      <c r="E50" s="180" t="s">
        <v>337</v>
      </c>
      <c r="F50" s="190" t="s">
        <v>21</v>
      </c>
      <c r="G50" s="181">
        <v>3.0457003999999999E-2</v>
      </c>
      <c r="H50" s="181">
        <v>5.7516168180000005</v>
      </c>
      <c r="I50" s="181">
        <v>6.9608862500000002E-3</v>
      </c>
      <c r="J50" s="181">
        <v>2.7041848609750002E-6</v>
      </c>
      <c r="K50" s="181">
        <v>4.15753575E-3</v>
      </c>
      <c r="L50" s="181">
        <v>4.0975357499999998E-3</v>
      </c>
      <c r="M50" s="181">
        <v>3.2008804999999999E-3</v>
      </c>
      <c r="N50" s="181">
        <v>3.4041359464750005E-4</v>
      </c>
      <c r="O50" s="181">
        <v>4.5443676500000002E-2</v>
      </c>
      <c r="P50" s="201">
        <v>0.64897556899999997</v>
      </c>
      <c r="Q50" s="181">
        <v>0.10279234924999998</v>
      </c>
      <c r="R50" s="181">
        <v>1.03045997425</v>
      </c>
      <c r="S50" s="181">
        <v>3.0545225999999998E-2</v>
      </c>
      <c r="T50" s="181">
        <v>0.99767296024999996</v>
      </c>
      <c r="U50" s="181">
        <v>2.2484011563250002E-4</v>
      </c>
      <c r="V50" s="181">
        <v>3.2252041250000002E-2</v>
      </c>
      <c r="W50" s="181">
        <v>0.31556447224999995</v>
      </c>
      <c r="X50" s="181">
        <v>2.3249799999999999E-3</v>
      </c>
      <c r="Y50" s="202">
        <v>0</v>
      </c>
      <c r="Z50" s="182" t="s">
        <v>338</v>
      </c>
      <c r="AA50" s="212">
        <v>40</v>
      </c>
      <c r="AB50" s="182" t="s">
        <v>344</v>
      </c>
      <c r="AC50" s="213"/>
      <c r="AD50" s="214"/>
      <c r="AE50" s="213"/>
      <c r="AF50" s="214"/>
      <c r="AG50" s="213"/>
      <c r="AH50" s="215"/>
      <c r="AI50" s="205">
        <f>(G50/1000)*$AA50*$Y50</f>
        <v>0</v>
      </c>
      <c r="AJ50" s="206">
        <f t="shared" si="5"/>
        <v>0</v>
      </c>
      <c r="AK50" s="206">
        <f t="shared" si="3"/>
        <v>0</v>
      </c>
      <c r="AL50" s="206">
        <f t="shared" si="3"/>
        <v>0</v>
      </c>
      <c r="AM50" s="206">
        <f t="shared" si="3"/>
        <v>0</v>
      </c>
      <c r="AN50" s="206">
        <f t="shared" si="3"/>
        <v>0</v>
      </c>
      <c r="AO50" s="206">
        <f t="shared" si="3"/>
        <v>0</v>
      </c>
      <c r="AP50" s="206">
        <f t="shared" si="3"/>
        <v>0</v>
      </c>
      <c r="AQ50" s="206">
        <f t="shared" si="3"/>
        <v>0</v>
      </c>
      <c r="AR50" s="206">
        <f t="shared" si="3"/>
        <v>0</v>
      </c>
      <c r="AS50" s="206">
        <f t="shared" si="3"/>
        <v>0</v>
      </c>
      <c r="AT50" s="206">
        <f t="shared" si="3"/>
        <v>0</v>
      </c>
      <c r="AU50" s="206">
        <f t="shared" si="3"/>
        <v>0</v>
      </c>
      <c r="AV50" s="206">
        <f t="shared" si="3"/>
        <v>0</v>
      </c>
      <c r="AW50" s="206">
        <f t="shared" si="3"/>
        <v>0</v>
      </c>
      <c r="AX50" s="206">
        <f t="shared" si="3"/>
        <v>0</v>
      </c>
      <c r="AY50" s="206">
        <f t="shared" si="4"/>
        <v>0</v>
      </c>
      <c r="AZ50" s="207">
        <f t="shared" si="4"/>
        <v>0</v>
      </c>
    </row>
    <row r="51" spans="1:52" ht="57.75" customHeight="1" x14ac:dyDescent="0.2">
      <c r="A51" s="211" t="s">
        <v>439</v>
      </c>
      <c r="B51" s="179" t="s">
        <v>23</v>
      </c>
      <c r="C51" s="191" t="s">
        <v>440</v>
      </c>
      <c r="D51" s="190"/>
      <c r="E51" s="180" t="s">
        <v>337</v>
      </c>
      <c r="F51" s="190" t="s">
        <v>21</v>
      </c>
      <c r="G51" s="181">
        <v>1.3376521884444446</v>
      </c>
      <c r="H51" s="181">
        <v>16.851204197611114</v>
      </c>
      <c r="I51" s="181">
        <v>3.795947355555556E-2</v>
      </c>
      <c r="J51" s="181">
        <v>2.6862195151677775E-5</v>
      </c>
      <c r="K51" s="181">
        <v>1.6987040111111112E-2</v>
      </c>
      <c r="L51" s="181">
        <v>1.6804121277777775E-2</v>
      </c>
      <c r="M51" s="181">
        <v>1.7265927944444447E-2</v>
      </c>
      <c r="N51" s="181">
        <v>4.3892934621655557E-3</v>
      </c>
      <c r="O51" s="181">
        <v>0.24180625261111111</v>
      </c>
      <c r="P51" s="201">
        <v>4.4125931840555559</v>
      </c>
      <c r="Q51" s="181">
        <v>1.2871374387777776</v>
      </c>
      <c r="R51" s="181">
        <v>35.355364907944441</v>
      </c>
      <c r="S51" s="181">
        <v>0.20575895205555553</v>
      </c>
      <c r="T51" s="181">
        <v>4.8323864432777786</v>
      </c>
      <c r="U51" s="181">
        <v>2.0228015155144444E-3</v>
      </c>
      <c r="V51" s="181">
        <v>0.168200193</v>
      </c>
      <c r="W51" s="181">
        <v>1.2393332027222221</v>
      </c>
      <c r="X51" s="181">
        <v>1.1945171518937777E-2</v>
      </c>
      <c r="Y51" s="202">
        <v>0</v>
      </c>
      <c r="Z51" s="182" t="s">
        <v>338</v>
      </c>
      <c r="AA51" s="212">
        <v>25</v>
      </c>
      <c r="AB51" s="182" t="s">
        <v>344</v>
      </c>
      <c r="AC51" s="213"/>
      <c r="AD51" s="214"/>
      <c r="AE51" s="213"/>
      <c r="AF51" s="214"/>
      <c r="AG51" s="213"/>
      <c r="AH51" s="215"/>
      <c r="AI51" s="205">
        <f>(G51/1000)*$AA51*$Y51</f>
        <v>0</v>
      </c>
      <c r="AJ51" s="206">
        <f t="shared" si="5"/>
        <v>0</v>
      </c>
      <c r="AK51" s="206">
        <f t="shared" si="3"/>
        <v>0</v>
      </c>
      <c r="AL51" s="206">
        <f t="shared" si="3"/>
        <v>0</v>
      </c>
      <c r="AM51" s="206">
        <f t="shared" si="3"/>
        <v>0</v>
      </c>
      <c r="AN51" s="206">
        <f t="shared" si="3"/>
        <v>0</v>
      </c>
      <c r="AO51" s="206">
        <f t="shared" si="3"/>
        <v>0</v>
      </c>
      <c r="AP51" s="206">
        <f t="shared" si="3"/>
        <v>0</v>
      </c>
      <c r="AQ51" s="206">
        <f t="shared" si="3"/>
        <v>0</v>
      </c>
      <c r="AR51" s="206">
        <f t="shared" si="3"/>
        <v>0</v>
      </c>
      <c r="AS51" s="206">
        <f t="shared" si="3"/>
        <v>0</v>
      </c>
      <c r="AT51" s="206">
        <f t="shared" si="3"/>
        <v>0</v>
      </c>
      <c r="AU51" s="206">
        <f t="shared" si="3"/>
        <v>0</v>
      </c>
      <c r="AV51" s="206">
        <f t="shared" si="3"/>
        <v>0</v>
      </c>
      <c r="AW51" s="206">
        <f t="shared" si="3"/>
        <v>0</v>
      </c>
      <c r="AX51" s="206">
        <f t="shared" si="3"/>
        <v>0</v>
      </c>
      <c r="AY51" s="206">
        <f t="shared" si="4"/>
        <v>0</v>
      </c>
      <c r="AZ51" s="207">
        <f t="shared" si="4"/>
        <v>0</v>
      </c>
    </row>
    <row r="52" spans="1:52" s="169" customFormat="1" ht="14.25" customHeight="1" x14ac:dyDescent="0.2">
      <c r="A52" s="197" t="s">
        <v>441</v>
      </c>
      <c r="B52" s="198"/>
      <c r="C52" s="199"/>
      <c r="D52" s="200"/>
      <c r="E52" s="200"/>
      <c r="F52" s="200"/>
      <c r="G52" s="181"/>
      <c r="H52" s="181"/>
      <c r="I52" s="181"/>
      <c r="J52" s="181"/>
      <c r="K52" s="181"/>
      <c r="L52" s="181"/>
      <c r="M52" s="181"/>
      <c r="N52" s="181"/>
      <c r="O52" s="181"/>
      <c r="P52" s="201"/>
      <c r="Q52" s="181"/>
      <c r="R52" s="181"/>
      <c r="S52" s="181"/>
      <c r="T52" s="181"/>
      <c r="U52" s="181"/>
      <c r="V52" s="181"/>
      <c r="W52" s="181"/>
      <c r="X52" s="181"/>
      <c r="Y52" s="196"/>
      <c r="Z52" s="172"/>
      <c r="AA52" s="172"/>
      <c r="AB52" s="172"/>
      <c r="AC52" s="172"/>
      <c r="AD52" s="172"/>
      <c r="AE52" s="172"/>
      <c r="AF52" s="172"/>
      <c r="AG52" s="172"/>
      <c r="AH52" s="173"/>
      <c r="AI52" s="174"/>
      <c r="AJ52" s="175"/>
      <c r="AK52" s="175"/>
      <c r="AL52" s="175"/>
      <c r="AM52" s="175"/>
      <c r="AN52" s="175"/>
      <c r="AO52" s="175"/>
      <c r="AP52" s="175"/>
      <c r="AQ52" s="175"/>
      <c r="AR52" s="175"/>
      <c r="AS52" s="175"/>
      <c r="AT52" s="175"/>
      <c r="AU52" s="175"/>
      <c r="AV52" s="175"/>
      <c r="AW52" s="175"/>
      <c r="AX52" s="175"/>
      <c r="AY52" s="175"/>
      <c r="AZ52" s="176"/>
    </row>
    <row r="53" spans="1:52" ht="57.75" customHeight="1" x14ac:dyDescent="0.2">
      <c r="A53" s="177" t="s">
        <v>442</v>
      </c>
      <c r="B53" s="178" t="s">
        <v>23</v>
      </c>
      <c r="C53" s="178" t="s">
        <v>373</v>
      </c>
      <c r="D53" s="180"/>
      <c r="E53" s="180" t="s">
        <v>337</v>
      </c>
      <c r="F53" s="190" t="s">
        <v>21</v>
      </c>
      <c r="G53" s="181">
        <v>0.28572175822222223</v>
      </c>
      <c r="H53" s="181">
        <v>12.271217000888889</v>
      </c>
      <c r="I53" s="181">
        <v>2.8428097777777779E-2</v>
      </c>
      <c r="J53" s="181">
        <v>2.1921954836622223E-5</v>
      </c>
      <c r="K53" s="181">
        <v>1.308261688888889E-2</v>
      </c>
      <c r="L53" s="181">
        <v>1.1912616888888889E-2</v>
      </c>
      <c r="M53" s="181">
        <v>1.4413667555555556E-2</v>
      </c>
      <c r="N53" s="181">
        <v>4.0904640557511106E-3</v>
      </c>
      <c r="O53" s="181">
        <v>0.30736399822222227</v>
      </c>
      <c r="P53" s="201">
        <v>7.5224629404444441</v>
      </c>
      <c r="Q53" s="181">
        <v>0.23457433422222224</v>
      </c>
      <c r="R53" s="181">
        <v>5.6365990008888893</v>
      </c>
      <c r="S53" s="181">
        <v>8.6954561777777786E-2</v>
      </c>
      <c r="T53" s="181">
        <v>2.6713389582222224</v>
      </c>
      <c r="U53" s="181">
        <v>1.2190908251022224E-3</v>
      </c>
      <c r="V53" s="181">
        <v>0.69984383999999999</v>
      </c>
      <c r="W53" s="181">
        <v>0.66705178844444446</v>
      </c>
      <c r="X53" s="181">
        <v>6.4812088888888892E-3</v>
      </c>
      <c r="Y53" s="202">
        <v>0</v>
      </c>
      <c r="Z53" s="182" t="s">
        <v>338</v>
      </c>
      <c r="AA53" s="203">
        <v>10</v>
      </c>
      <c r="AB53" s="182" t="s">
        <v>339</v>
      </c>
      <c r="AC53" s="204"/>
      <c r="AD53" s="183"/>
      <c r="AE53" s="204"/>
      <c r="AF53" s="183"/>
      <c r="AG53" s="204"/>
      <c r="AH53" s="183"/>
      <c r="AI53" s="205">
        <f t="shared" si="5"/>
        <v>0</v>
      </c>
      <c r="AJ53" s="206">
        <f t="shared" si="5"/>
        <v>0</v>
      </c>
      <c r="AK53" s="206">
        <f t="shared" si="3"/>
        <v>0</v>
      </c>
      <c r="AL53" s="206">
        <f t="shared" si="3"/>
        <v>0</v>
      </c>
      <c r="AM53" s="206">
        <f t="shared" si="3"/>
        <v>0</v>
      </c>
      <c r="AN53" s="206">
        <f t="shared" si="3"/>
        <v>0</v>
      </c>
      <c r="AO53" s="206">
        <f t="shared" si="3"/>
        <v>0</v>
      </c>
      <c r="AP53" s="206">
        <f t="shared" si="3"/>
        <v>0</v>
      </c>
      <c r="AQ53" s="206">
        <f t="shared" si="3"/>
        <v>0</v>
      </c>
      <c r="AR53" s="206">
        <f t="shared" si="3"/>
        <v>0</v>
      </c>
      <c r="AS53" s="206">
        <f t="shared" si="3"/>
        <v>0</v>
      </c>
      <c r="AT53" s="206">
        <f t="shared" si="3"/>
        <v>0</v>
      </c>
      <c r="AU53" s="206">
        <f t="shared" si="3"/>
        <v>0</v>
      </c>
      <c r="AV53" s="206">
        <f t="shared" si="3"/>
        <v>0</v>
      </c>
      <c r="AW53" s="206">
        <f t="shared" si="3"/>
        <v>0</v>
      </c>
      <c r="AX53" s="206">
        <f t="shared" si="3"/>
        <v>0</v>
      </c>
      <c r="AY53" s="206">
        <f t="shared" si="4"/>
        <v>0</v>
      </c>
      <c r="AZ53" s="207">
        <f t="shared" si="4"/>
        <v>0</v>
      </c>
    </row>
    <row r="54" spans="1:52" ht="57.75" customHeight="1" x14ac:dyDescent="0.2">
      <c r="A54" s="210" t="s">
        <v>443</v>
      </c>
      <c r="B54" s="191" t="s">
        <v>23</v>
      </c>
      <c r="C54" s="178" t="s">
        <v>374</v>
      </c>
      <c r="D54" s="190"/>
      <c r="E54" s="180" t="s">
        <v>337</v>
      </c>
      <c r="F54" s="190" t="s">
        <v>21</v>
      </c>
      <c r="G54" s="181">
        <v>8.2294043999999997E-2</v>
      </c>
      <c r="H54" s="181">
        <v>5.736797429388889</v>
      </c>
      <c r="I54" s="181">
        <v>1.0062759583333334E-2</v>
      </c>
      <c r="J54" s="181">
        <v>5.6548325023638887E-6</v>
      </c>
      <c r="K54" s="181">
        <v>4.6003796388888888E-3</v>
      </c>
      <c r="L54" s="181">
        <v>4.4286799166666675E-3</v>
      </c>
      <c r="M54" s="181">
        <v>1.0896010222222221E-2</v>
      </c>
      <c r="N54" s="181">
        <v>9.4180040088638877E-4</v>
      </c>
      <c r="O54" s="181">
        <v>7.8130531777777776E-2</v>
      </c>
      <c r="P54" s="201">
        <v>1.2397147926111112</v>
      </c>
      <c r="Q54" s="181">
        <v>0.3076673664722222</v>
      </c>
      <c r="R54" s="181">
        <v>1.921364809527778</v>
      </c>
      <c r="S54" s="181">
        <v>5.4824671833333338E-2</v>
      </c>
      <c r="T54" s="181">
        <v>1.6454307299722224</v>
      </c>
      <c r="U54" s="181">
        <v>4.2729062908249994E-4</v>
      </c>
      <c r="V54" s="181">
        <v>9.9042189583333329E-2</v>
      </c>
      <c r="W54" s="181">
        <v>0.40323174363888886</v>
      </c>
      <c r="X54" s="181">
        <v>2.7074031151333331E-3</v>
      </c>
      <c r="Y54" s="202">
        <v>0</v>
      </c>
      <c r="Z54" s="182" t="s">
        <v>338</v>
      </c>
      <c r="AA54" s="203">
        <v>30</v>
      </c>
      <c r="AB54" s="182" t="s">
        <v>339</v>
      </c>
      <c r="AC54" s="204"/>
      <c r="AD54" s="183"/>
      <c r="AE54" s="204"/>
      <c r="AF54" s="183"/>
      <c r="AG54" s="204"/>
      <c r="AH54" s="183"/>
      <c r="AI54" s="205">
        <f t="shared" si="5"/>
        <v>0</v>
      </c>
      <c r="AJ54" s="206">
        <f t="shared" si="5"/>
        <v>0</v>
      </c>
      <c r="AK54" s="206">
        <f t="shared" si="3"/>
        <v>0</v>
      </c>
      <c r="AL54" s="206">
        <f t="shared" si="3"/>
        <v>0</v>
      </c>
      <c r="AM54" s="206">
        <f t="shared" si="3"/>
        <v>0</v>
      </c>
      <c r="AN54" s="206">
        <f t="shared" si="3"/>
        <v>0</v>
      </c>
      <c r="AO54" s="206">
        <f t="shared" si="3"/>
        <v>0</v>
      </c>
      <c r="AP54" s="206">
        <f t="shared" si="3"/>
        <v>0</v>
      </c>
      <c r="AQ54" s="206">
        <f t="shared" si="3"/>
        <v>0</v>
      </c>
      <c r="AR54" s="206">
        <f t="shared" si="3"/>
        <v>0</v>
      </c>
      <c r="AS54" s="206">
        <f t="shared" si="3"/>
        <v>0</v>
      </c>
      <c r="AT54" s="206">
        <f t="shared" si="3"/>
        <v>0</v>
      </c>
      <c r="AU54" s="206">
        <f t="shared" si="3"/>
        <v>0</v>
      </c>
      <c r="AV54" s="206">
        <f t="shared" si="3"/>
        <v>0</v>
      </c>
      <c r="AW54" s="206">
        <f t="shared" si="3"/>
        <v>0</v>
      </c>
      <c r="AX54" s="206">
        <f t="shared" si="3"/>
        <v>0</v>
      </c>
      <c r="AY54" s="206">
        <f t="shared" si="4"/>
        <v>0</v>
      </c>
      <c r="AZ54" s="207">
        <f t="shared" si="4"/>
        <v>0</v>
      </c>
    </row>
    <row r="55" spans="1:52" ht="57.75" customHeight="1" x14ac:dyDescent="0.2">
      <c r="A55" s="210" t="s">
        <v>444</v>
      </c>
      <c r="B55" s="178" t="s">
        <v>23</v>
      </c>
      <c r="C55" s="178" t="s">
        <v>375</v>
      </c>
      <c r="D55" s="190"/>
      <c r="E55" s="180" t="s">
        <v>337</v>
      </c>
      <c r="F55" s="190" t="s">
        <v>21</v>
      </c>
      <c r="G55" s="181">
        <v>5.3888452888888889E-2</v>
      </c>
      <c r="H55" s="181">
        <v>3.7351308935555552</v>
      </c>
      <c r="I55" s="181">
        <v>1.1356072361111112E-2</v>
      </c>
      <c r="J55" s="181">
        <v>6.0782300863638893E-6</v>
      </c>
      <c r="K55" s="181">
        <v>2.4440963055555555E-3</v>
      </c>
      <c r="L55" s="181">
        <v>2.4040963055555553E-3</v>
      </c>
      <c r="M55" s="181">
        <v>2.3003727222222223E-3</v>
      </c>
      <c r="N55" s="181">
        <v>1.2102072697419443E-3</v>
      </c>
      <c r="O55" s="181">
        <v>2.7789275388888889E-2</v>
      </c>
      <c r="P55" s="201">
        <v>0.79583500677777774</v>
      </c>
      <c r="Q55" s="181">
        <v>7.7254133138888875E-2</v>
      </c>
      <c r="R55" s="181">
        <v>0.66654592480555552</v>
      </c>
      <c r="S55" s="181">
        <v>2.5265977111111108E-2</v>
      </c>
      <c r="T55" s="181">
        <v>0.78946828413888892</v>
      </c>
      <c r="U55" s="181">
        <v>2.574598530713889E-4</v>
      </c>
      <c r="V55" s="181">
        <v>1.9577816250000001E-2</v>
      </c>
      <c r="W55" s="181">
        <v>0.19559636502777777</v>
      </c>
      <c r="X55" s="181">
        <v>2.3177355555555556E-3</v>
      </c>
      <c r="Y55" s="202">
        <v>0</v>
      </c>
      <c r="Z55" s="182" t="s">
        <v>338</v>
      </c>
      <c r="AA55" s="203">
        <v>9</v>
      </c>
      <c r="AB55" s="182" t="s">
        <v>344</v>
      </c>
      <c r="AC55" s="204"/>
      <c r="AD55" s="183"/>
      <c r="AE55" s="204"/>
      <c r="AF55" s="183"/>
      <c r="AG55" s="204"/>
      <c r="AH55" s="183"/>
      <c r="AI55" s="205">
        <f t="shared" si="5"/>
        <v>0</v>
      </c>
      <c r="AJ55" s="206">
        <f t="shared" si="5"/>
        <v>0</v>
      </c>
      <c r="AK55" s="206">
        <f t="shared" si="3"/>
        <v>0</v>
      </c>
      <c r="AL55" s="206">
        <f t="shared" si="3"/>
        <v>0</v>
      </c>
      <c r="AM55" s="206">
        <f t="shared" si="3"/>
        <v>0</v>
      </c>
      <c r="AN55" s="206">
        <f t="shared" si="3"/>
        <v>0</v>
      </c>
      <c r="AO55" s="206">
        <f t="shared" si="3"/>
        <v>0</v>
      </c>
      <c r="AP55" s="206">
        <f t="shared" si="3"/>
        <v>0</v>
      </c>
      <c r="AQ55" s="206">
        <f t="shared" si="3"/>
        <v>0</v>
      </c>
      <c r="AR55" s="206">
        <f t="shared" si="3"/>
        <v>0</v>
      </c>
      <c r="AS55" s="206">
        <f t="shared" si="3"/>
        <v>0</v>
      </c>
      <c r="AT55" s="206">
        <f t="shared" si="3"/>
        <v>0</v>
      </c>
      <c r="AU55" s="206">
        <f t="shared" si="3"/>
        <v>0</v>
      </c>
      <c r="AV55" s="206">
        <f t="shared" si="3"/>
        <v>0</v>
      </c>
      <c r="AW55" s="206">
        <f t="shared" si="3"/>
        <v>0</v>
      </c>
      <c r="AX55" s="206">
        <f t="shared" si="3"/>
        <v>0</v>
      </c>
      <c r="AY55" s="206">
        <f t="shared" si="4"/>
        <v>0</v>
      </c>
      <c r="AZ55" s="207">
        <f t="shared" si="4"/>
        <v>0</v>
      </c>
    </row>
    <row r="56" spans="1:52" ht="57.75" customHeight="1" x14ac:dyDescent="0.2">
      <c r="A56" s="211" t="s">
        <v>445</v>
      </c>
      <c r="B56" s="178" t="s">
        <v>23</v>
      </c>
      <c r="C56" s="191" t="s">
        <v>446</v>
      </c>
      <c r="D56" s="190"/>
      <c r="E56" s="180" t="s">
        <v>337</v>
      </c>
      <c r="F56" s="190" t="s">
        <v>21</v>
      </c>
      <c r="G56" s="181">
        <v>0.23234516711111111</v>
      </c>
      <c r="H56" s="181">
        <v>4.7293418964444438</v>
      </c>
      <c r="I56" s="181">
        <v>7.6600463888888892E-3</v>
      </c>
      <c r="J56" s="181">
        <v>4.4106126897611111E-6</v>
      </c>
      <c r="K56" s="181">
        <v>3.1391949444444446E-3</v>
      </c>
      <c r="L56" s="181">
        <v>3.0591949444444444E-3</v>
      </c>
      <c r="M56" s="181">
        <v>3.0896047777777776E-3</v>
      </c>
      <c r="N56" s="181">
        <v>1.0101426831205557E-3</v>
      </c>
      <c r="O56" s="181">
        <v>3.2736082111111113E-2</v>
      </c>
      <c r="P56" s="201">
        <v>1.1718711882222221</v>
      </c>
      <c r="Q56" s="181">
        <v>9.1479750611111105E-2</v>
      </c>
      <c r="R56" s="181">
        <v>1.0149448339444445</v>
      </c>
      <c r="S56" s="181">
        <v>3.6186052888888889E-2</v>
      </c>
      <c r="T56" s="181">
        <v>1.1168673046111111</v>
      </c>
      <c r="U56" s="181">
        <v>2.4201924746611111E-4</v>
      </c>
      <c r="V56" s="181">
        <v>2.7272327499999999E-2</v>
      </c>
      <c r="W56" s="181">
        <v>0.20583758372222222</v>
      </c>
      <c r="X56" s="181">
        <v>2.3241644444444444E-3</v>
      </c>
      <c r="Y56" s="202">
        <v>0</v>
      </c>
      <c r="Z56" s="182" t="s">
        <v>338</v>
      </c>
      <c r="AA56" s="212">
        <v>9</v>
      </c>
      <c r="AB56" s="182" t="s">
        <v>344</v>
      </c>
      <c r="AC56" s="213"/>
      <c r="AD56" s="214"/>
      <c r="AE56" s="213"/>
      <c r="AF56" s="214"/>
      <c r="AG56" s="213"/>
      <c r="AH56" s="215"/>
      <c r="AI56" s="205">
        <f>(G56/1000)*$AA56*$Y56</f>
        <v>0</v>
      </c>
      <c r="AJ56" s="206">
        <f t="shared" si="5"/>
        <v>0</v>
      </c>
      <c r="AK56" s="206">
        <f t="shared" si="3"/>
        <v>0</v>
      </c>
      <c r="AL56" s="206">
        <f t="shared" si="3"/>
        <v>0</v>
      </c>
      <c r="AM56" s="206">
        <f t="shared" si="3"/>
        <v>0</v>
      </c>
      <c r="AN56" s="206">
        <f t="shared" si="3"/>
        <v>0</v>
      </c>
      <c r="AO56" s="206">
        <f t="shared" si="3"/>
        <v>0</v>
      </c>
      <c r="AP56" s="206">
        <f t="shared" si="3"/>
        <v>0</v>
      </c>
      <c r="AQ56" s="206">
        <f t="shared" si="3"/>
        <v>0</v>
      </c>
      <c r="AR56" s="206">
        <f t="shared" si="3"/>
        <v>0</v>
      </c>
      <c r="AS56" s="206">
        <f t="shared" si="3"/>
        <v>0</v>
      </c>
      <c r="AT56" s="206">
        <f t="shared" si="3"/>
        <v>0</v>
      </c>
      <c r="AU56" s="206">
        <f t="shared" si="3"/>
        <v>0</v>
      </c>
      <c r="AV56" s="206">
        <f t="shared" si="3"/>
        <v>0</v>
      </c>
      <c r="AW56" s="206">
        <f t="shared" si="3"/>
        <v>0</v>
      </c>
      <c r="AX56" s="206">
        <f t="shared" si="3"/>
        <v>0</v>
      </c>
      <c r="AY56" s="206">
        <f t="shared" si="4"/>
        <v>0</v>
      </c>
      <c r="AZ56" s="207">
        <f t="shared" si="4"/>
        <v>0</v>
      </c>
    </row>
    <row r="57" spans="1:52" ht="57.75" customHeight="1" x14ac:dyDescent="0.2">
      <c r="A57" s="211" t="s">
        <v>447</v>
      </c>
      <c r="B57" s="179" t="s">
        <v>23</v>
      </c>
      <c r="C57" s="216" t="s">
        <v>448</v>
      </c>
      <c r="D57" s="190"/>
      <c r="E57" s="180" t="s">
        <v>337</v>
      </c>
      <c r="F57" s="190" t="s">
        <v>21</v>
      </c>
      <c r="G57" s="181">
        <v>7.2908777333333327E-2</v>
      </c>
      <c r="H57" s="181">
        <v>4.6278717016944437</v>
      </c>
      <c r="I57" s="181">
        <v>1.6582583583333331E-2</v>
      </c>
      <c r="J57" s="181">
        <v>8.4117821190694445E-6</v>
      </c>
      <c r="K57" s="181">
        <v>4.707163694444445E-3</v>
      </c>
      <c r="L57" s="181">
        <v>4.6050731666666669E-3</v>
      </c>
      <c r="M57" s="181">
        <v>9.7791593611111106E-3</v>
      </c>
      <c r="N57" s="181">
        <v>1.5918505158002778E-3</v>
      </c>
      <c r="O57" s="181">
        <v>6.1740740805555555E-2</v>
      </c>
      <c r="P57" s="201">
        <v>1.6504661668055556</v>
      </c>
      <c r="Q57" s="181">
        <v>0.30461869186111101</v>
      </c>
      <c r="R57" s="181">
        <v>1.6771102625555556</v>
      </c>
      <c r="S57" s="181">
        <v>4.2475369583333332E-2</v>
      </c>
      <c r="T57" s="181">
        <v>2.1476608571111111</v>
      </c>
      <c r="U57" s="181">
        <v>4.4171794819083336E-4</v>
      </c>
      <c r="V57" s="181">
        <v>4.6122269416666667E-2</v>
      </c>
      <c r="W57" s="181">
        <v>0.37970881727777778</v>
      </c>
      <c r="X57" s="181">
        <v>3.62479002898E-3</v>
      </c>
      <c r="Y57" s="202">
        <v>0</v>
      </c>
      <c r="Z57" s="182" t="s">
        <v>338</v>
      </c>
      <c r="AA57" s="212">
        <v>95</v>
      </c>
      <c r="AB57" s="182" t="s">
        <v>344</v>
      </c>
      <c r="AC57" s="213"/>
      <c r="AD57" s="214"/>
      <c r="AE57" s="213"/>
      <c r="AF57" s="214"/>
      <c r="AG57" s="213"/>
      <c r="AH57" s="215"/>
      <c r="AI57" s="205">
        <f>(G57/1000)*$AA57*$Y57</f>
        <v>0</v>
      </c>
      <c r="AJ57" s="206">
        <f t="shared" si="5"/>
        <v>0</v>
      </c>
      <c r="AK57" s="206">
        <f t="shared" si="3"/>
        <v>0</v>
      </c>
      <c r="AL57" s="206">
        <f t="shared" si="3"/>
        <v>0</v>
      </c>
      <c r="AM57" s="206">
        <f t="shared" si="3"/>
        <v>0</v>
      </c>
      <c r="AN57" s="206">
        <f t="shared" si="3"/>
        <v>0</v>
      </c>
      <c r="AO57" s="206">
        <f t="shared" si="3"/>
        <v>0</v>
      </c>
      <c r="AP57" s="206">
        <f t="shared" si="3"/>
        <v>0</v>
      </c>
      <c r="AQ57" s="206">
        <f t="shared" si="3"/>
        <v>0</v>
      </c>
      <c r="AR57" s="206">
        <f t="shared" si="3"/>
        <v>0</v>
      </c>
      <c r="AS57" s="206">
        <f t="shared" ref="AS57:AX59" si="6">(Q57/1000)*$AA57*$Y57</f>
        <v>0</v>
      </c>
      <c r="AT57" s="206">
        <f t="shared" si="6"/>
        <v>0</v>
      </c>
      <c r="AU57" s="206">
        <f t="shared" si="6"/>
        <v>0</v>
      </c>
      <c r="AV57" s="206">
        <f t="shared" si="6"/>
        <v>0</v>
      </c>
      <c r="AW57" s="206">
        <f t="shared" si="6"/>
        <v>0</v>
      </c>
      <c r="AX57" s="206">
        <f t="shared" si="6"/>
        <v>0</v>
      </c>
      <c r="AY57" s="206">
        <f t="shared" si="4"/>
        <v>0</v>
      </c>
      <c r="AZ57" s="207">
        <f t="shared" si="4"/>
        <v>0</v>
      </c>
    </row>
    <row r="58" spans="1:52" ht="57.75" customHeight="1" x14ac:dyDescent="0.2">
      <c r="A58" s="217" t="s">
        <v>449</v>
      </c>
      <c r="B58" s="179" t="s">
        <v>23</v>
      </c>
      <c r="C58" s="218" t="s">
        <v>450</v>
      </c>
      <c r="D58" s="190"/>
      <c r="E58" s="180" t="s">
        <v>337</v>
      </c>
      <c r="F58" s="190" t="s">
        <v>21</v>
      </c>
      <c r="G58" s="181">
        <v>5.0614589368888891</v>
      </c>
      <c r="H58" s="181">
        <v>72.276215336527784</v>
      </c>
      <c r="I58" s="181">
        <v>0.33387932894444444</v>
      </c>
      <c r="J58" s="181">
        <v>2.2008793334901111E-4</v>
      </c>
      <c r="K58" s="181">
        <v>9.5925289777777784E-2</v>
      </c>
      <c r="L58" s="181">
        <v>9.3953400972222226E-2</v>
      </c>
      <c r="M58" s="181">
        <v>0.10178917702777777</v>
      </c>
      <c r="N58" s="181">
        <v>4.8821849263386674E-2</v>
      </c>
      <c r="O58" s="181">
        <v>0.87651760758333341</v>
      </c>
      <c r="P58" s="201">
        <v>52.587197045305558</v>
      </c>
      <c r="Q58" s="181">
        <v>1.4496274474444444</v>
      </c>
      <c r="R58" s="181">
        <v>68.159667481749992</v>
      </c>
      <c r="S58" s="181">
        <v>0.7114841521944445</v>
      </c>
      <c r="T58" s="181">
        <v>54.452454477194451</v>
      </c>
      <c r="U58" s="181">
        <v>7.3815062349288892E-3</v>
      </c>
      <c r="V58" s="181">
        <v>0.69335707033333338</v>
      </c>
      <c r="W58" s="181">
        <v>4.2562442312500002</v>
      </c>
      <c r="X58" s="181">
        <v>7.0173448424228888E-2</v>
      </c>
      <c r="Y58" s="202">
        <v>0</v>
      </c>
      <c r="Z58" s="182" t="s">
        <v>338</v>
      </c>
      <c r="AA58" s="212">
        <v>45</v>
      </c>
      <c r="AB58" s="182" t="s">
        <v>344</v>
      </c>
      <c r="AC58" s="213"/>
      <c r="AD58" s="214"/>
      <c r="AE58" s="213"/>
      <c r="AF58" s="214"/>
      <c r="AG58" s="213"/>
      <c r="AH58" s="215"/>
      <c r="AI58" s="205">
        <f>(G58/1000)*$AA58*$Y58</f>
        <v>0</v>
      </c>
      <c r="AJ58" s="206">
        <f t="shared" si="5"/>
        <v>0</v>
      </c>
      <c r="AK58" s="206">
        <f t="shared" si="5"/>
        <v>0</v>
      </c>
      <c r="AL58" s="206">
        <f t="shared" si="5"/>
        <v>0</v>
      </c>
      <c r="AM58" s="206">
        <f t="shared" si="5"/>
        <v>0</v>
      </c>
      <c r="AN58" s="206">
        <f t="shared" si="5"/>
        <v>0</v>
      </c>
      <c r="AO58" s="206">
        <f t="shared" si="5"/>
        <v>0</v>
      </c>
      <c r="AP58" s="206">
        <f t="shared" si="5"/>
        <v>0</v>
      </c>
      <c r="AQ58" s="206">
        <f t="shared" si="5"/>
        <v>0</v>
      </c>
      <c r="AR58" s="206">
        <f t="shared" si="5"/>
        <v>0</v>
      </c>
      <c r="AS58" s="206">
        <f t="shared" si="6"/>
        <v>0</v>
      </c>
      <c r="AT58" s="206">
        <f t="shared" si="6"/>
        <v>0</v>
      </c>
      <c r="AU58" s="206">
        <f t="shared" si="6"/>
        <v>0</v>
      </c>
      <c r="AV58" s="206">
        <f t="shared" si="6"/>
        <v>0</v>
      </c>
      <c r="AW58" s="206">
        <f t="shared" si="6"/>
        <v>0</v>
      </c>
      <c r="AX58" s="206">
        <f t="shared" si="6"/>
        <v>0</v>
      </c>
      <c r="AY58" s="206">
        <f t="shared" si="4"/>
        <v>0</v>
      </c>
      <c r="AZ58" s="207">
        <f t="shared" si="4"/>
        <v>0</v>
      </c>
    </row>
    <row r="59" spans="1:52" ht="57.75" customHeight="1" x14ac:dyDescent="0.2">
      <c r="A59" s="211" t="s">
        <v>451</v>
      </c>
      <c r="B59" s="179" t="s">
        <v>23</v>
      </c>
      <c r="C59" s="218" t="s">
        <v>452</v>
      </c>
      <c r="D59" s="190"/>
      <c r="E59" s="180" t="s">
        <v>337</v>
      </c>
      <c r="F59" s="190" t="s">
        <v>21</v>
      </c>
      <c r="G59" s="181">
        <v>3.4848569613333331</v>
      </c>
      <c r="H59" s="181">
        <v>57.202564683805555</v>
      </c>
      <c r="I59" s="181">
        <v>0.30576017675</v>
      </c>
      <c r="J59" s="181">
        <v>1.9009344685093056E-4</v>
      </c>
      <c r="K59" s="181">
        <v>8.466365030555556E-2</v>
      </c>
      <c r="L59" s="181">
        <v>8.2952192999999994E-2</v>
      </c>
      <c r="M59" s="181">
        <v>9.0652279138888889E-2</v>
      </c>
      <c r="N59" s="181">
        <v>4.3811965064846387E-2</v>
      </c>
      <c r="O59" s="181">
        <v>0.69382795702777778</v>
      </c>
      <c r="P59" s="201">
        <v>47.882303480694446</v>
      </c>
      <c r="Q59" s="181">
        <v>1.3064344441388889</v>
      </c>
      <c r="R59" s="181">
        <v>23.548574904277778</v>
      </c>
      <c r="S59" s="181">
        <v>0.58758247125000007</v>
      </c>
      <c r="T59" s="181">
        <v>50.394839518388892</v>
      </c>
      <c r="U59" s="181">
        <v>6.3210338439358329E-3</v>
      </c>
      <c r="V59" s="181">
        <v>0.55729350258333332</v>
      </c>
      <c r="W59" s="181">
        <v>3.6565791578888889</v>
      </c>
      <c r="X59" s="181">
        <v>6.2732162912526673E-2</v>
      </c>
      <c r="Y59" s="202">
        <v>0</v>
      </c>
      <c r="Z59" s="182" t="s">
        <v>338</v>
      </c>
      <c r="AA59" s="212">
        <v>95</v>
      </c>
      <c r="AB59" s="182" t="s">
        <v>344</v>
      </c>
      <c r="AC59" s="213"/>
      <c r="AD59" s="214"/>
      <c r="AE59" s="213"/>
      <c r="AF59" s="214"/>
      <c r="AG59" s="213"/>
      <c r="AH59" s="215"/>
      <c r="AI59" s="205">
        <f>(G59/1000)*$AA59*$Y59</f>
        <v>0</v>
      </c>
      <c r="AJ59" s="206">
        <f t="shared" si="5"/>
        <v>0</v>
      </c>
      <c r="AK59" s="206">
        <f t="shared" si="5"/>
        <v>0</v>
      </c>
      <c r="AL59" s="206">
        <f t="shared" si="5"/>
        <v>0</v>
      </c>
      <c r="AM59" s="206">
        <f t="shared" si="5"/>
        <v>0</v>
      </c>
      <c r="AN59" s="206">
        <f t="shared" si="5"/>
        <v>0</v>
      </c>
      <c r="AO59" s="206">
        <f t="shared" si="5"/>
        <v>0</v>
      </c>
      <c r="AP59" s="206">
        <f t="shared" si="5"/>
        <v>0</v>
      </c>
      <c r="AQ59" s="206">
        <f t="shared" si="5"/>
        <v>0</v>
      </c>
      <c r="AR59" s="206">
        <f t="shared" si="5"/>
        <v>0</v>
      </c>
      <c r="AS59" s="206">
        <f t="shared" si="6"/>
        <v>0</v>
      </c>
      <c r="AT59" s="206">
        <f t="shared" si="6"/>
        <v>0</v>
      </c>
      <c r="AU59" s="206">
        <f t="shared" si="6"/>
        <v>0</v>
      </c>
      <c r="AV59" s="206">
        <f t="shared" si="6"/>
        <v>0</v>
      </c>
      <c r="AW59" s="206">
        <f t="shared" si="6"/>
        <v>0</v>
      </c>
      <c r="AX59" s="206">
        <f t="shared" si="6"/>
        <v>0</v>
      </c>
      <c r="AY59" s="206">
        <f t="shared" si="4"/>
        <v>0</v>
      </c>
      <c r="AZ59" s="207">
        <f t="shared" si="4"/>
        <v>0</v>
      </c>
    </row>
    <row r="60" spans="1:52" s="169" customFormat="1" ht="14.25" customHeight="1" x14ac:dyDescent="0.2">
      <c r="A60" s="197" t="s">
        <v>453</v>
      </c>
      <c r="B60" s="198"/>
      <c r="C60" s="199"/>
      <c r="D60" s="200"/>
      <c r="E60" s="200"/>
      <c r="F60" s="200"/>
      <c r="G60" s="181"/>
      <c r="H60" s="181"/>
      <c r="I60" s="181"/>
      <c r="J60" s="181"/>
      <c r="K60" s="181"/>
      <c r="L60" s="181"/>
      <c r="M60" s="181"/>
      <c r="N60" s="181"/>
      <c r="O60" s="181"/>
      <c r="P60" s="201"/>
      <c r="Q60" s="181"/>
      <c r="R60" s="181"/>
      <c r="S60" s="181"/>
      <c r="T60" s="181"/>
      <c r="U60" s="181"/>
      <c r="V60" s="181"/>
      <c r="W60" s="181"/>
      <c r="X60" s="181"/>
      <c r="Y60" s="196"/>
      <c r="Z60" s="172"/>
      <c r="AA60" s="172"/>
      <c r="AB60" s="172"/>
      <c r="AC60" s="172"/>
      <c r="AD60" s="172"/>
      <c r="AE60" s="172"/>
      <c r="AF60" s="172"/>
      <c r="AG60" s="172"/>
      <c r="AH60" s="173"/>
      <c r="AI60" s="174"/>
      <c r="AJ60" s="175"/>
      <c r="AK60" s="175"/>
      <c r="AL60" s="175"/>
      <c r="AM60" s="175"/>
      <c r="AN60" s="175"/>
      <c r="AO60" s="175"/>
      <c r="AP60" s="175"/>
      <c r="AQ60" s="175"/>
      <c r="AR60" s="175"/>
      <c r="AS60" s="175"/>
      <c r="AT60" s="175"/>
      <c r="AU60" s="175"/>
      <c r="AV60" s="175"/>
      <c r="AW60" s="175"/>
      <c r="AX60" s="175"/>
      <c r="AY60" s="175"/>
      <c r="AZ60" s="176"/>
    </row>
    <row r="61" spans="1:52" ht="57.75" customHeight="1" x14ac:dyDescent="0.2">
      <c r="A61" s="210" t="s">
        <v>454</v>
      </c>
      <c r="B61" s="184" t="s">
        <v>335</v>
      </c>
      <c r="C61" s="178" t="s">
        <v>376</v>
      </c>
      <c r="D61" s="190"/>
      <c r="E61" s="180" t="s">
        <v>337</v>
      </c>
      <c r="F61" s="190" t="s">
        <v>21</v>
      </c>
      <c r="G61" s="181">
        <v>1.01E-3</v>
      </c>
      <c r="H61" s="181">
        <v>6.8999999999999997E-4</v>
      </c>
      <c r="I61" s="181">
        <v>1.7667899999999999E-6</v>
      </c>
      <c r="J61" s="181">
        <v>1.86129E-10</v>
      </c>
      <c r="K61" s="181">
        <v>1.0978000000000001E-6</v>
      </c>
      <c r="L61" s="181">
        <v>1.08695E-6</v>
      </c>
      <c r="M61" s="181">
        <v>1.6743899999999999E-6</v>
      </c>
      <c r="N61" s="181">
        <v>1.66016E-8</v>
      </c>
      <c r="O61" s="181">
        <v>1.6818599999999999E-5</v>
      </c>
      <c r="P61" s="201">
        <v>4.6415499999999996E-6</v>
      </c>
      <c r="Q61" s="181">
        <v>3.5855800000000003E-5</v>
      </c>
      <c r="R61" s="181">
        <v>4.6999999999999999E-4</v>
      </c>
      <c r="S61" s="181">
        <v>3.1395300000000001E-5</v>
      </c>
      <c r="T61" s="181">
        <v>4.6999999999999999E-4</v>
      </c>
      <c r="U61" s="181">
        <v>2.2900700000000001E-7</v>
      </c>
      <c r="V61" s="181">
        <v>1.2143999999999999E-5</v>
      </c>
      <c r="W61" s="181">
        <v>1.2E-4</v>
      </c>
      <c r="X61" s="181">
        <v>1.1168700000000001E-6</v>
      </c>
      <c r="Y61" s="202">
        <v>0</v>
      </c>
      <c r="Z61" s="182" t="s">
        <v>338</v>
      </c>
      <c r="AA61" s="203">
        <v>250</v>
      </c>
      <c r="AB61" s="182" t="s">
        <v>339</v>
      </c>
      <c r="AC61" s="204"/>
      <c r="AD61" s="183"/>
      <c r="AE61" s="204"/>
      <c r="AF61" s="183"/>
      <c r="AG61" s="204"/>
      <c r="AH61" s="183"/>
      <c r="AI61" s="205">
        <f t="shared" si="5"/>
        <v>0</v>
      </c>
      <c r="AJ61" s="206">
        <f t="shared" si="5"/>
        <v>0</v>
      </c>
      <c r="AK61" s="206">
        <f t="shared" si="5"/>
        <v>0</v>
      </c>
      <c r="AL61" s="206">
        <f t="shared" si="5"/>
        <v>0</v>
      </c>
      <c r="AM61" s="206">
        <f t="shared" si="5"/>
        <v>0</v>
      </c>
      <c r="AN61" s="206">
        <f t="shared" si="5"/>
        <v>0</v>
      </c>
      <c r="AO61" s="206">
        <f t="shared" si="5"/>
        <v>0</v>
      </c>
      <c r="AP61" s="206">
        <f t="shared" si="5"/>
        <v>0</v>
      </c>
      <c r="AQ61" s="206">
        <f t="shared" si="5"/>
        <v>0</v>
      </c>
      <c r="AR61" s="206">
        <f t="shared" si="5"/>
        <v>0</v>
      </c>
      <c r="AS61" s="206">
        <f t="shared" si="5"/>
        <v>0</v>
      </c>
      <c r="AT61" s="206">
        <f t="shared" si="5"/>
        <v>0</v>
      </c>
      <c r="AU61" s="206">
        <f t="shared" si="5"/>
        <v>0</v>
      </c>
      <c r="AV61" s="206">
        <f t="shared" si="5"/>
        <v>0</v>
      </c>
      <c r="AW61" s="206">
        <f t="shared" si="5"/>
        <v>0</v>
      </c>
      <c r="AX61" s="206">
        <f t="shared" si="5"/>
        <v>0</v>
      </c>
      <c r="AY61" s="206">
        <f t="shared" si="4"/>
        <v>0</v>
      </c>
      <c r="AZ61" s="207">
        <f t="shared" si="4"/>
        <v>0</v>
      </c>
    </row>
    <row r="62" spans="1:52" ht="57.75" customHeight="1" x14ac:dyDescent="0.2">
      <c r="A62" s="210" t="s">
        <v>455</v>
      </c>
      <c r="B62" s="184" t="s">
        <v>335</v>
      </c>
      <c r="C62" s="178" t="s">
        <v>377</v>
      </c>
      <c r="D62" s="190"/>
      <c r="E62" s="180" t="s">
        <v>337</v>
      </c>
      <c r="F62" s="190" t="s">
        <v>21</v>
      </c>
      <c r="G62" s="181">
        <v>4.9995617777777775E-3</v>
      </c>
      <c r="H62" s="181">
        <v>2.3672829391111114</v>
      </c>
      <c r="I62" s="181">
        <v>1.0218647222222223E-3</v>
      </c>
      <c r="J62" s="181">
        <v>1.4239953512777779E-7</v>
      </c>
      <c r="K62" s="181">
        <v>6.2668061111111105E-4</v>
      </c>
      <c r="L62" s="181">
        <v>6.0668061111111111E-4</v>
      </c>
      <c r="M62" s="181">
        <v>6.0189744444444446E-4</v>
      </c>
      <c r="N62" s="181">
        <v>8.9033729238888885E-6</v>
      </c>
      <c r="O62" s="181">
        <v>1.4394246777777777E-2</v>
      </c>
      <c r="P62" s="201">
        <v>1.0714829555555555E-2</v>
      </c>
      <c r="Q62" s="181">
        <v>5.4328418277777783E-2</v>
      </c>
      <c r="R62" s="181">
        <v>0.29678000161111112</v>
      </c>
      <c r="S62" s="181">
        <v>1.0980018222222223E-2</v>
      </c>
      <c r="T62" s="181">
        <v>0.29137542427777779</v>
      </c>
      <c r="U62" s="181">
        <v>9.9038508622777789E-5</v>
      </c>
      <c r="V62" s="181">
        <v>1.00272725E-2</v>
      </c>
      <c r="W62" s="181">
        <v>0.10751155405555556</v>
      </c>
      <c r="X62" s="181">
        <v>4.121911111111111E-4</v>
      </c>
      <c r="Y62" s="202">
        <v>0</v>
      </c>
      <c r="Z62" s="182" t="s">
        <v>338</v>
      </c>
      <c r="AA62" s="203">
        <v>250</v>
      </c>
      <c r="AB62" s="182" t="s">
        <v>339</v>
      </c>
      <c r="AC62" s="204"/>
      <c r="AD62" s="183"/>
      <c r="AE62" s="204"/>
      <c r="AF62" s="183"/>
      <c r="AG62" s="204"/>
      <c r="AH62" s="183"/>
      <c r="AI62" s="205">
        <f t="shared" si="5"/>
        <v>0</v>
      </c>
      <c r="AJ62" s="206">
        <f t="shared" si="5"/>
        <v>0</v>
      </c>
      <c r="AK62" s="206">
        <f t="shared" si="5"/>
        <v>0</v>
      </c>
      <c r="AL62" s="206">
        <f t="shared" si="5"/>
        <v>0</v>
      </c>
      <c r="AM62" s="206">
        <f t="shared" si="5"/>
        <v>0</v>
      </c>
      <c r="AN62" s="206">
        <f t="shared" si="5"/>
        <v>0</v>
      </c>
      <c r="AO62" s="206">
        <f t="shared" si="5"/>
        <v>0</v>
      </c>
      <c r="AP62" s="206">
        <f t="shared" si="5"/>
        <v>0</v>
      </c>
      <c r="AQ62" s="206">
        <f t="shared" si="5"/>
        <v>0</v>
      </c>
      <c r="AR62" s="206">
        <f t="shared" si="5"/>
        <v>0</v>
      </c>
      <c r="AS62" s="206">
        <f t="shared" si="5"/>
        <v>0</v>
      </c>
      <c r="AT62" s="206">
        <f t="shared" si="5"/>
        <v>0</v>
      </c>
      <c r="AU62" s="206">
        <f t="shared" si="5"/>
        <v>0</v>
      </c>
      <c r="AV62" s="206">
        <f t="shared" si="5"/>
        <v>0</v>
      </c>
      <c r="AW62" s="206">
        <f t="shared" si="5"/>
        <v>0</v>
      </c>
      <c r="AX62" s="206">
        <f t="shared" si="5"/>
        <v>0</v>
      </c>
      <c r="AY62" s="206">
        <f t="shared" si="4"/>
        <v>0</v>
      </c>
      <c r="AZ62" s="207">
        <f t="shared" si="4"/>
        <v>0</v>
      </c>
    </row>
    <row r="63" spans="1:52" ht="57.75" customHeight="1" x14ac:dyDescent="0.2">
      <c r="A63" s="210" t="s">
        <v>456</v>
      </c>
      <c r="B63" s="184" t="s">
        <v>335</v>
      </c>
      <c r="C63" s="178" t="s">
        <v>457</v>
      </c>
      <c r="D63" s="190"/>
      <c r="E63" s="180" t="s">
        <v>337</v>
      </c>
      <c r="F63" s="190" t="s">
        <v>21</v>
      </c>
      <c r="G63" s="181">
        <v>4.2898487999999999E-2</v>
      </c>
      <c r="H63" s="181">
        <v>1.9471097959999999</v>
      </c>
      <c r="I63" s="181">
        <v>7.2156225000000003E-3</v>
      </c>
      <c r="J63" s="181">
        <v>4.1629238889499998E-6</v>
      </c>
      <c r="K63" s="181">
        <v>2.0338614999999998E-3</v>
      </c>
      <c r="L63" s="181">
        <v>1.9538615E-3</v>
      </c>
      <c r="M63" s="181">
        <v>2.7604209999999999E-3</v>
      </c>
      <c r="N63" s="181">
        <v>1.230206931995E-3</v>
      </c>
      <c r="O63" s="181">
        <v>3.9437533000000004E-2</v>
      </c>
      <c r="P63" s="201">
        <v>0.54797341799999999</v>
      </c>
      <c r="Q63" s="181">
        <v>4.06321085E-2</v>
      </c>
      <c r="R63" s="181">
        <v>0.99090235849999997</v>
      </c>
      <c r="S63" s="181">
        <v>2.5733572E-2</v>
      </c>
      <c r="T63" s="181">
        <v>0.59002265050000002</v>
      </c>
      <c r="U63" s="181">
        <v>2.0743140216500001E-4</v>
      </c>
      <c r="V63" s="181">
        <v>4.8576532499999998E-2</v>
      </c>
      <c r="W63" s="181">
        <v>0.11532911450000001</v>
      </c>
      <c r="X63" s="181">
        <v>1.5375600000000001E-3</v>
      </c>
      <c r="Y63" s="202">
        <v>0</v>
      </c>
      <c r="Z63" s="182" t="s">
        <v>338</v>
      </c>
      <c r="AA63" s="203">
        <v>80</v>
      </c>
      <c r="AB63" s="182" t="s">
        <v>339</v>
      </c>
      <c r="AC63" s="204"/>
      <c r="AD63" s="183"/>
      <c r="AE63" s="204"/>
      <c r="AF63" s="183"/>
      <c r="AG63" s="204"/>
      <c r="AH63" s="183"/>
      <c r="AI63" s="205">
        <f>(G63/1000)*$AA63*$Y63</f>
        <v>0</v>
      </c>
      <c r="AJ63" s="206">
        <f t="shared" si="5"/>
        <v>0</v>
      </c>
      <c r="AK63" s="206">
        <f t="shared" si="5"/>
        <v>0</v>
      </c>
      <c r="AL63" s="206">
        <f t="shared" si="5"/>
        <v>0</v>
      </c>
      <c r="AM63" s="206">
        <f t="shared" si="5"/>
        <v>0</v>
      </c>
      <c r="AN63" s="206">
        <f t="shared" si="5"/>
        <v>0</v>
      </c>
      <c r="AO63" s="206">
        <f t="shared" si="5"/>
        <v>0</v>
      </c>
      <c r="AP63" s="206">
        <f t="shared" si="5"/>
        <v>0</v>
      </c>
      <c r="AQ63" s="206">
        <f t="shared" si="5"/>
        <v>0</v>
      </c>
      <c r="AR63" s="206">
        <f t="shared" si="5"/>
        <v>0</v>
      </c>
      <c r="AS63" s="206">
        <f t="shared" si="5"/>
        <v>0</v>
      </c>
      <c r="AT63" s="206">
        <f t="shared" si="5"/>
        <v>0</v>
      </c>
      <c r="AU63" s="206">
        <f t="shared" si="5"/>
        <v>0</v>
      </c>
      <c r="AV63" s="206">
        <f t="shared" si="5"/>
        <v>0</v>
      </c>
      <c r="AW63" s="206">
        <f t="shared" si="5"/>
        <v>0</v>
      </c>
      <c r="AX63" s="206">
        <f t="shared" si="5"/>
        <v>0</v>
      </c>
      <c r="AY63" s="206">
        <f t="shared" si="4"/>
        <v>0</v>
      </c>
      <c r="AZ63" s="207">
        <f t="shared" si="4"/>
        <v>0</v>
      </c>
    </row>
    <row r="64" spans="1:52" ht="57.75" customHeight="1" x14ac:dyDescent="0.2">
      <c r="A64" s="210" t="s">
        <v>458</v>
      </c>
      <c r="B64" s="184" t="s">
        <v>335</v>
      </c>
      <c r="C64" s="178" t="s">
        <v>378</v>
      </c>
      <c r="D64" s="190"/>
      <c r="E64" s="180" t="s">
        <v>337</v>
      </c>
      <c r="F64" s="190" t="s">
        <v>21</v>
      </c>
      <c r="G64" s="181">
        <v>1.5988485232346666E-2</v>
      </c>
      <c r="H64" s="181">
        <v>0.82719180964077832</v>
      </c>
      <c r="I64" s="181">
        <v>4.2756569226883338E-3</v>
      </c>
      <c r="J64" s="181">
        <v>3.778075161292131E-6</v>
      </c>
      <c r="K64" s="181">
        <v>1.2938793167683333E-3</v>
      </c>
      <c r="L64" s="181">
        <v>1.2638794897466667E-3</v>
      </c>
      <c r="M64" s="181">
        <v>9.6041702149833347E-4</v>
      </c>
      <c r="N64" s="181">
        <v>1.310206958860265E-3</v>
      </c>
      <c r="O64" s="181">
        <v>1.6907648722504998E-2</v>
      </c>
      <c r="P64" s="201">
        <v>0.59000353303059172</v>
      </c>
      <c r="Q64" s="181">
        <v>4.3164860188898327E-2</v>
      </c>
      <c r="R64" s="181">
        <v>0.38710553126859004</v>
      </c>
      <c r="S64" s="181">
        <v>1.0723752762358332E-2</v>
      </c>
      <c r="T64" s="181">
        <v>0.5536776713691034</v>
      </c>
      <c r="U64" s="181">
        <v>1.1593557414495533E-4</v>
      </c>
      <c r="V64" s="181">
        <v>1.8646617086404998E-2</v>
      </c>
      <c r="W64" s="181">
        <v>6.6370434670640008E-2</v>
      </c>
      <c r="X64" s="181">
        <v>8.8757337193091825E-4</v>
      </c>
      <c r="Y64" s="202">
        <v>0</v>
      </c>
      <c r="Z64" s="182" t="s">
        <v>338</v>
      </c>
      <c r="AA64" s="203">
        <v>80</v>
      </c>
      <c r="AB64" s="182" t="s">
        <v>339</v>
      </c>
      <c r="AC64" s="204"/>
      <c r="AD64" s="183"/>
      <c r="AE64" s="204"/>
      <c r="AF64" s="183"/>
      <c r="AG64" s="204"/>
      <c r="AH64" s="183"/>
      <c r="AI64" s="205">
        <f t="shared" si="5"/>
        <v>0</v>
      </c>
      <c r="AJ64" s="206">
        <f t="shared" si="5"/>
        <v>0</v>
      </c>
      <c r="AK64" s="206">
        <f t="shared" si="5"/>
        <v>0</v>
      </c>
      <c r="AL64" s="206">
        <f t="shared" si="5"/>
        <v>0</v>
      </c>
      <c r="AM64" s="206">
        <f t="shared" si="5"/>
        <v>0</v>
      </c>
      <c r="AN64" s="206">
        <f t="shared" si="5"/>
        <v>0</v>
      </c>
      <c r="AO64" s="206">
        <f t="shared" si="5"/>
        <v>0</v>
      </c>
      <c r="AP64" s="206">
        <f t="shared" si="5"/>
        <v>0</v>
      </c>
      <c r="AQ64" s="206">
        <f t="shared" si="5"/>
        <v>0</v>
      </c>
      <c r="AR64" s="206">
        <f t="shared" si="5"/>
        <v>0</v>
      </c>
      <c r="AS64" s="206">
        <f t="shared" si="5"/>
        <v>0</v>
      </c>
      <c r="AT64" s="206">
        <f t="shared" si="5"/>
        <v>0</v>
      </c>
      <c r="AU64" s="206">
        <f t="shared" si="5"/>
        <v>0</v>
      </c>
      <c r="AV64" s="206">
        <f t="shared" si="5"/>
        <v>0</v>
      </c>
      <c r="AW64" s="206">
        <f t="shared" si="5"/>
        <v>0</v>
      </c>
      <c r="AX64" s="206">
        <f t="shared" si="5"/>
        <v>0</v>
      </c>
      <c r="AY64" s="206">
        <f t="shared" si="4"/>
        <v>0</v>
      </c>
      <c r="AZ64" s="207">
        <f t="shared" si="4"/>
        <v>0</v>
      </c>
    </row>
    <row r="65" spans="1:52" ht="57.75" customHeight="1" x14ac:dyDescent="0.2">
      <c r="A65" s="210" t="s">
        <v>459</v>
      </c>
      <c r="B65" s="184" t="s">
        <v>335</v>
      </c>
      <c r="C65" s="178" t="s">
        <v>379</v>
      </c>
      <c r="D65" s="190"/>
      <c r="E65" s="180" t="s">
        <v>337</v>
      </c>
      <c r="F65" s="190" t="s">
        <v>21</v>
      </c>
      <c r="G65" s="181">
        <v>1.9699475555555557E-2</v>
      </c>
      <c r="H65" s="181">
        <v>0.21095386222222223</v>
      </c>
      <c r="I65" s="181">
        <v>6.3296944444444451E-4</v>
      </c>
      <c r="J65" s="181">
        <v>2.1308631105555554E-7</v>
      </c>
      <c r="K65" s="181">
        <v>2.5725722222222223E-4</v>
      </c>
      <c r="L65" s="181">
        <v>2.5725722222222223E-4</v>
      </c>
      <c r="M65" s="181">
        <v>2.7177888888888884E-4</v>
      </c>
      <c r="N65" s="181">
        <v>6.700963232777778E-5</v>
      </c>
      <c r="O65" s="181">
        <v>6.7885255555555557E-3</v>
      </c>
      <c r="P65" s="201">
        <v>5.8458731111111106E-2</v>
      </c>
      <c r="Q65" s="181">
        <v>2.6777820555555554E-2</v>
      </c>
      <c r="R65" s="181">
        <v>0.11980698722222222</v>
      </c>
      <c r="S65" s="181">
        <v>4.1359244444444439E-3</v>
      </c>
      <c r="T65" s="181">
        <v>8.9356600555555554E-2</v>
      </c>
      <c r="U65" s="181">
        <v>3.8264775405555558E-5</v>
      </c>
      <c r="V65" s="181">
        <v>6.1804249999999998E-3</v>
      </c>
      <c r="W65" s="181">
        <v>2.0313916111111108E-2</v>
      </c>
      <c r="X65" s="181">
        <v>2.1262222222222222E-4</v>
      </c>
      <c r="Y65" s="202">
        <v>0</v>
      </c>
      <c r="Z65" s="182" t="s">
        <v>338</v>
      </c>
      <c r="AA65" s="203">
        <v>80</v>
      </c>
      <c r="AB65" s="182" t="s">
        <v>339</v>
      </c>
      <c r="AC65" s="204"/>
      <c r="AD65" s="183"/>
      <c r="AE65" s="204"/>
      <c r="AF65" s="183"/>
      <c r="AG65" s="204"/>
      <c r="AH65" s="183"/>
      <c r="AI65" s="205">
        <f t="shared" si="5"/>
        <v>0</v>
      </c>
      <c r="AJ65" s="206">
        <f t="shared" si="5"/>
        <v>0</v>
      </c>
      <c r="AK65" s="206">
        <f t="shared" si="5"/>
        <v>0</v>
      </c>
      <c r="AL65" s="206">
        <f t="shared" si="5"/>
        <v>0</v>
      </c>
      <c r="AM65" s="206">
        <f t="shared" si="5"/>
        <v>0</v>
      </c>
      <c r="AN65" s="206">
        <f t="shared" si="5"/>
        <v>0</v>
      </c>
      <c r="AO65" s="206">
        <f t="shared" si="5"/>
        <v>0</v>
      </c>
      <c r="AP65" s="206">
        <f t="shared" si="5"/>
        <v>0</v>
      </c>
      <c r="AQ65" s="206">
        <f t="shared" si="5"/>
        <v>0</v>
      </c>
      <c r="AR65" s="206">
        <f t="shared" si="5"/>
        <v>0</v>
      </c>
      <c r="AS65" s="206">
        <f t="shared" si="5"/>
        <v>0</v>
      </c>
      <c r="AT65" s="206">
        <f t="shared" si="5"/>
        <v>0</v>
      </c>
      <c r="AU65" s="206">
        <f t="shared" si="5"/>
        <v>0</v>
      </c>
      <c r="AV65" s="206">
        <f t="shared" si="5"/>
        <v>0</v>
      </c>
      <c r="AW65" s="206">
        <f t="shared" si="5"/>
        <v>0</v>
      </c>
      <c r="AX65" s="206">
        <f t="shared" si="5"/>
        <v>0</v>
      </c>
      <c r="AY65" s="206">
        <f t="shared" si="4"/>
        <v>0</v>
      </c>
      <c r="AZ65" s="207">
        <f t="shared" si="4"/>
        <v>0</v>
      </c>
    </row>
    <row r="66" spans="1:52" ht="57.75" customHeight="1" x14ac:dyDescent="0.2">
      <c r="A66" s="210" t="s">
        <v>460</v>
      </c>
      <c r="B66" s="184" t="s">
        <v>335</v>
      </c>
      <c r="C66" s="178" t="s">
        <v>380</v>
      </c>
      <c r="D66" s="190"/>
      <c r="E66" s="180" t="s">
        <v>337</v>
      </c>
      <c r="F66" s="190" t="s">
        <v>21</v>
      </c>
      <c r="G66" s="181">
        <v>9.9361448888888905E-3</v>
      </c>
      <c r="H66" s="181">
        <v>5.3052430906111105</v>
      </c>
      <c r="I66" s="181">
        <v>6.7409469444444448E-3</v>
      </c>
      <c r="J66" s="181">
        <v>2.2660645000944444E-6</v>
      </c>
      <c r="K66" s="181">
        <v>3.8124416111111107E-3</v>
      </c>
      <c r="L66" s="181">
        <v>3.7681202222222222E-3</v>
      </c>
      <c r="M66" s="181">
        <v>3.4102706111111109E-3</v>
      </c>
      <c r="N66" s="181">
        <v>3.11295552565E-4</v>
      </c>
      <c r="O66" s="181">
        <v>4.7102733500000001E-2</v>
      </c>
      <c r="P66" s="201">
        <v>0.3052319057222222</v>
      </c>
      <c r="Q66" s="181">
        <v>0.21001778727777773</v>
      </c>
      <c r="R66" s="181">
        <v>0.95238871366666666</v>
      </c>
      <c r="S66" s="181">
        <v>3.6799465944444443E-2</v>
      </c>
      <c r="T66" s="181">
        <v>1.3362228187777778</v>
      </c>
      <c r="U66" s="181">
        <v>2.961439382438889E-4</v>
      </c>
      <c r="V66" s="181">
        <v>3.3928930833333329E-2</v>
      </c>
      <c r="W66" s="181">
        <v>0.38752428733333333</v>
      </c>
      <c r="X66" s="181">
        <v>2.393966474288889E-3</v>
      </c>
      <c r="Y66" s="202">
        <v>0</v>
      </c>
      <c r="Z66" s="182" t="s">
        <v>338</v>
      </c>
      <c r="AA66" s="203">
        <v>225</v>
      </c>
      <c r="AB66" s="182" t="s">
        <v>339</v>
      </c>
      <c r="AC66" s="204"/>
      <c r="AD66" s="183"/>
      <c r="AE66" s="204"/>
      <c r="AF66" s="183"/>
      <c r="AG66" s="204"/>
      <c r="AH66" s="183"/>
      <c r="AI66" s="205">
        <f t="shared" si="5"/>
        <v>0</v>
      </c>
      <c r="AJ66" s="206">
        <f t="shared" si="5"/>
        <v>0</v>
      </c>
      <c r="AK66" s="206">
        <f t="shared" si="5"/>
        <v>0</v>
      </c>
      <c r="AL66" s="206">
        <f t="shared" si="5"/>
        <v>0</v>
      </c>
      <c r="AM66" s="206">
        <f t="shared" si="5"/>
        <v>0</v>
      </c>
      <c r="AN66" s="206">
        <f t="shared" si="5"/>
        <v>0</v>
      </c>
      <c r="AO66" s="206">
        <f t="shared" si="5"/>
        <v>0</v>
      </c>
      <c r="AP66" s="206">
        <f t="shared" si="5"/>
        <v>0</v>
      </c>
      <c r="AQ66" s="206">
        <f t="shared" si="5"/>
        <v>0</v>
      </c>
      <c r="AR66" s="206">
        <f t="shared" si="5"/>
        <v>0</v>
      </c>
      <c r="AS66" s="206">
        <f t="shared" si="5"/>
        <v>0</v>
      </c>
      <c r="AT66" s="206">
        <f t="shared" si="5"/>
        <v>0</v>
      </c>
      <c r="AU66" s="206">
        <f t="shared" si="5"/>
        <v>0</v>
      </c>
      <c r="AV66" s="206">
        <f t="shared" si="5"/>
        <v>0</v>
      </c>
      <c r="AW66" s="206">
        <f t="shared" si="5"/>
        <v>0</v>
      </c>
      <c r="AX66" s="206">
        <f t="shared" si="5"/>
        <v>0</v>
      </c>
      <c r="AY66" s="206">
        <f t="shared" si="4"/>
        <v>0</v>
      </c>
      <c r="AZ66" s="207">
        <f t="shared" si="4"/>
        <v>0</v>
      </c>
    </row>
    <row r="67" spans="1:52" ht="57.75" customHeight="1" x14ac:dyDescent="0.2">
      <c r="A67" s="210" t="s">
        <v>461</v>
      </c>
      <c r="B67" s="184" t="s">
        <v>335</v>
      </c>
      <c r="C67" s="178" t="s">
        <v>381</v>
      </c>
      <c r="D67" s="190"/>
      <c r="E67" s="180" t="s">
        <v>337</v>
      </c>
      <c r="F67" s="190" t="s">
        <v>21</v>
      </c>
      <c r="G67" s="181">
        <v>0.23038261511111113</v>
      </c>
      <c r="H67" s="181">
        <v>6.8416159877777778</v>
      </c>
      <c r="I67" s="181">
        <v>8.6098398888888872E-3</v>
      </c>
      <c r="J67" s="181">
        <v>1.0052649668144446E-5</v>
      </c>
      <c r="K67" s="181">
        <v>4.4501587777777771E-3</v>
      </c>
      <c r="L67" s="181">
        <v>4.3810594444444444E-3</v>
      </c>
      <c r="M67" s="181">
        <v>4.0301951111111111E-3</v>
      </c>
      <c r="N67" s="181">
        <v>3.8055326769888888E-4</v>
      </c>
      <c r="O67" s="181">
        <v>5.5115141777777786E-2</v>
      </c>
      <c r="P67" s="201">
        <v>0.60855352688888897</v>
      </c>
      <c r="Q67" s="181">
        <v>0.11401248344444447</v>
      </c>
      <c r="R67" s="181">
        <v>1.2569629801111111</v>
      </c>
      <c r="S67" s="181">
        <v>4.1354930888888891E-2</v>
      </c>
      <c r="T67" s="181">
        <v>1.1272850014444444</v>
      </c>
      <c r="U67" s="181">
        <v>3.161315727811111E-4</v>
      </c>
      <c r="V67" s="181">
        <v>5.2571671E-2</v>
      </c>
      <c r="W67" s="181">
        <v>0.29519766055555557</v>
      </c>
      <c r="X67" s="181">
        <v>2.3044963191644445E-3</v>
      </c>
      <c r="Y67" s="202">
        <v>0</v>
      </c>
      <c r="Z67" s="182" t="s">
        <v>338</v>
      </c>
      <c r="AA67" s="203">
        <v>225</v>
      </c>
      <c r="AB67" s="182" t="s">
        <v>339</v>
      </c>
      <c r="AC67" s="204"/>
      <c r="AD67" s="183"/>
      <c r="AE67" s="204"/>
      <c r="AF67" s="183"/>
      <c r="AG67" s="204"/>
      <c r="AH67" s="183"/>
      <c r="AI67" s="205">
        <f t="shared" si="5"/>
        <v>0</v>
      </c>
      <c r="AJ67" s="206">
        <f t="shared" si="5"/>
        <v>0</v>
      </c>
      <c r="AK67" s="206">
        <f t="shared" si="5"/>
        <v>0</v>
      </c>
      <c r="AL67" s="206">
        <f t="shared" si="5"/>
        <v>0</v>
      </c>
      <c r="AM67" s="206">
        <f t="shared" si="5"/>
        <v>0</v>
      </c>
      <c r="AN67" s="206">
        <f t="shared" si="5"/>
        <v>0</v>
      </c>
      <c r="AO67" s="206">
        <f t="shared" si="5"/>
        <v>0</v>
      </c>
      <c r="AP67" s="206">
        <f t="shared" si="5"/>
        <v>0</v>
      </c>
      <c r="AQ67" s="206">
        <f t="shared" si="5"/>
        <v>0</v>
      </c>
      <c r="AR67" s="206">
        <f t="shared" si="5"/>
        <v>0</v>
      </c>
      <c r="AS67" s="206">
        <f t="shared" si="5"/>
        <v>0</v>
      </c>
      <c r="AT67" s="206">
        <f t="shared" si="5"/>
        <v>0</v>
      </c>
      <c r="AU67" s="206">
        <f t="shared" si="5"/>
        <v>0</v>
      </c>
      <c r="AV67" s="206">
        <f t="shared" si="5"/>
        <v>0</v>
      </c>
      <c r="AW67" s="206">
        <f t="shared" si="5"/>
        <v>0</v>
      </c>
      <c r="AX67" s="206">
        <f t="shared" si="5"/>
        <v>0</v>
      </c>
      <c r="AY67" s="206">
        <f t="shared" si="4"/>
        <v>0</v>
      </c>
      <c r="AZ67" s="207">
        <f t="shared" si="4"/>
        <v>0</v>
      </c>
    </row>
    <row r="68" spans="1:52" ht="57.75" customHeight="1" x14ac:dyDescent="0.2">
      <c r="A68" s="210" t="s">
        <v>462</v>
      </c>
      <c r="B68" s="184" t="s">
        <v>335</v>
      </c>
      <c r="C68" s="178" t="s">
        <v>382</v>
      </c>
      <c r="D68" s="190"/>
      <c r="E68" s="180" t="s">
        <v>337</v>
      </c>
      <c r="F68" s="190" t="s">
        <v>21</v>
      </c>
      <c r="G68" s="181">
        <v>3.7755195555555558E-2</v>
      </c>
      <c r="H68" s="181">
        <v>3.5582329281666669</v>
      </c>
      <c r="I68" s="181">
        <v>3.4733706111111109E-3</v>
      </c>
      <c r="J68" s="181">
        <v>1.9631362019499998E-6</v>
      </c>
      <c r="K68" s="181">
        <v>1.8091721666666665E-3</v>
      </c>
      <c r="L68" s="181">
        <v>1.7692865555555557E-3</v>
      </c>
      <c r="M68" s="181">
        <v>1.6782794999999999E-3</v>
      </c>
      <c r="N68" s="181">
        <v>1.6043115089722223E-4</v>
      </c>
      <c r="O68" s="181">
        <v>3.2949121944444444E-2</v>
      </c>
      <c r="P68" s="201">
        <v>0.12907065216666666</v>
      </c>
      <c r="Q68" s="181">
        <v>0.1259798811666667</v>
      </c>
      <c r="R68" s="181">
        <v>0.61306107311111113</v>
      </c>
      <c r="S68" s="181">
        <v>2.2843270611111112E-2</v>
      </c>
      <c r="T68" s="181">
        <v>0.62300250266666657</v>
      </c>
      <c r="U68" s="181">
        <v>1.6625877808055554E-4</v>
      </c>
      <c r="V68" s="181">
        <v>2.5757181166666664E-2</v>
      </c>
      <c r="W68" s="181">
        <v>0.20197678855555556</v>
      </c>
      <c r="X68" s="181">
        <v>1.0737138389288888E-3</v>
      </c>
      <c r="Y68" s="202">
        <v>0</v>
      </c>
      <c r="Z68" s="182" t="s">
        <v>338</v>
      </c>
      <c r="AA68" s="203">
        <v>225</v>
      </c>
      <c r="AB68" s="182" t="s">
        <v>339</v>
      </c>
      <c r="AC68" s="204"/>
      <c r="AD68" s="183"/>
      <c r="AE68" s="204"/>
      <c r="AF68" s="183"/>
      <c r="AG68" s="204"/>
      <c r="AH68" s="183"/>
      <c r="AI68" s="205">
        <f t="shared" si="5"/>
        <v>0</v>
      </c>
      <c r="AJ68" s="206">
        <f t="shared" si="5"/>
        <v>0</v>
      </c>
      <c r="AK68" s="206">
        <f t="shared" si="5"/>
        <v>0</v>
      </c>
      <c r="AL68" s="206">
        <f t="shared" si="5"/>
        <v>0</v>
      </c>
      <c r="AM68" s="206">
        <f t="shared" si="5"/>
        <v>0</v>
      </c>
      <c r="AN68" s="206">
        <f t="shared" si="5"/>
        <v>0</v>
      </c>
      <c r="AO68" s="206">
        <f t="shared" si="5"/>
        <v>0</v>
      </c>
      <c r="AP68" s="206">
        <f t="shared" si="5"/>
        <v>0</v>
      </c>
      <c r="AQ68" s="206">
        <f t="shared" si="5"/>
        <v>0</v>
      </c>
      <c r="AR68" s="206">
        <f t="shared" si="5"/>
        <v>0</v>
      </c>
      <c r="AS68" s="206">
        <f t="shared" si="5"/>
        <v>0</v>
      </c>
      <c r="AT68" s="206">
        <f t="shared" si="5"/>
        <v>0</v>
      </c>
      <c r="AU68" s="206">
        <f t="shared" si="5"/>
        <v>0</v>
      </c>
      <c r="AV68" s="206">
        <f t="shared" si="5"/>
        <v>0</v>
      </c>
      <c r="AW68" s="206">
        <f t="shared" si="5"/>
        <v>0</v>
      </c>
      <c r="AX68" s="206">
        <f t="shared" si="5"/>
        <v>0</v>
      </c>
      <c r="AY68" s="206">
        <f t="shared" si="4"/>
        <v>0</v>
      </c>
      <c r="AZ68" s="207">
        <f t="shared" si="4"/>
        <v>0</v>
      </c>
    </row>
    <row r="69" spans="1:52" ht="57.75" customHeight="1" x14ac:dyDescent="0.2">
      <c r="A69" s="210" t="s">
        <v>463</v>
      </c>
      <c r="B69" s="184" t="s">
        <v>335</v>
      </c>
      <c r="C69" s="178" t="s">
        <v>383</v>
      </c>
      <c r="D69" s="190"/>
      <c r="E69" s="180" t="s">
        <v>337</v>
      </c>
      <c r="F69" s="190" t="s">
        <v>21</v>
      </c>
      <c r="G69" s="181">
        <v>9.8363155555555547E-3</v>
      </c>
      <c r="H69" s="181">
        <v>6.828301004888889</v>
      </c>
      <c r="I69" s="181">
        <v>7.0141299444444445E-3</v>
      </c>
      <c r="J69" s="181">
        <v>2.731426887272222E-6</v>
      </c>
      <c r="K69" s="181">
        <v>4.8794633888888895E-3</v>
      </c>
      <c r="L69" s="181">
        <v>4.8027887222222227E-3</v>
      </c>
      <c r="M69" s="181">
        <v>1.3615358555555554E-2</v>
      </c>
      <c r="N69" s="181">
        <v>1.3407134537694446E-3</v>
      </c>
      <c r="O69" s="181">
        <v>6.2900923888888891E-2</v>
      </c>
      <c r="P69" s="201">
        <v>1.3130180264444444</v>
      </c>
      <c r="Q69" s="181">
        <v>0.13195287772222225</v>
      </c>
      <c r="R69" s="181">
        <v>1.7765640010555557</v>
      </c>
      <c r="S69" s="181">
        <v>4.5607792444444448E-2</v>
      </c>
      <c r="T69" s="181">
        <v>1.2505129837222222</v>
      </c>
      <c r="U69" s="181">
        <v>3.9834855703055555E-4</v>
      </c>
      <c r="V69" s="181">
        <v>4.7864855499999998E-2</v>
      </c>
      <c r="W69" s="181">
        <v>0.36928058727777779</v>
      </c>
      <c r="X69" s="181">
        <v>2.659457389582222E-3</v>
      </c>
      <c r="Y69" s="202">
        <v>0</v>
      </c>
      <c r="Z69" s="182" t="s">
        <v>338</v>
      </c>
      <c r="AA69" s="203">
        <v>100</v>
      </c>
      <c r="AB69" s="182" t="s">
        <v>339</v>
      </c>
      <c r="AC69" s="204"/>
      <c r="AD69" s="183"/>
      <c r="AE69" s="204"/>
      <c r="AF69" s="183"/>
      <c r="AG69" s="204"/>
      <c r="AH69" s="183"/>
      <c r="AI69" s="205">
        <f t="shared" si="5"/>
        <v>0</v>
      </c>
      <c r="AJ69" s="206">
        <f t="shared" si="5"/>
        <v>0</v>
      </c>
      <c r="AK69" s="206">
        <f t="shared" si="5"/>
        <v>0</v>
      </c>
      <c r="AL69" s="206">
        <f t="shared" si="5"/>
        <v>0</v>
      </c>
      <c r="AM69" s="206">
        <f t="shared" si="5"/>
        <v>0</v>
      </c>
      <c r="AN69" s="206">
        <f t="shared" si="5"/>
        <v>0</v>
      </c>
      <c r="AO69" s="206">
        <f t="shared" si="5"/>
        <v>0</v>
      </c>
      <c r="AP69" s="206">
        <f t="shared" si="5"/>
        <v>0</v>
      </c>
      <c r="AQ69" s="206">
        <f t="shared" si="5"/>
        <v>0</v>
      </c>
      <c r="AR69" s="206">
        <f t="shared" si="5"/>
        <v>0</v>
      </c>
      <c r="AS69" s="206">
        <f t="shared" si="5"/>
        <v>0</v>
      </c>
      <c r="AT69" s="206">
        <f t="shared" si="5"/>
        <v>0</v>
      </c>
      <c r="AU69" s="206">
        <f t="shared" si="5"/>
        <v>0</v>
      </c>
      <c r="AV69" s="206">
        <f t="shared" si="5"/>
        <v>0</v>
      </c>
      <c r="AW69" s="206">
        <f t="shared" si="5"/>
        <v>0</v>
      </c>
      <c r="AX69" s="206">
        <f t="shared" si="5"/>
        <v>0</v>
      </c>
      <c r="AY69" s="206">
        <f t="shared" si="4"/>
        <v>0</v>
      </c>
      <c r="AZ69" s="207">
        <f t="shared" si="4"/>
        <v>0</v>
      </c>
    </row>
    <row r="70" spans="1:52" ht="57.75" customHeight="1" x14ac:dyDescent="0.2">
      <c r="A70" s="192" t="s">
        <v>24</v>
      </c>
      <c r="B70" s="316" t="s">
        <v>21</v>
      </c>
      <c r="C70" s="317"/>
      <c r="D70" s="316" t="s">
        <v>21</v>
      </c>
      <c r="E70" s="317"/>
      <c r="F70" s="317"/>
      <c r="G70" s="219"/>
      <c r="H70" s="219"/>
      <c r="I70" s="219"/>
      <c r="J70" s="219"/>
      <c r="K70" s="219"/>
      <c r="L70" s="219"/>
      <c r="M70" s="219"/>
      <c r="N70" s="219"/>
      <c r="O70" s="219"/>
      <c r="P70" s="219"/>
      <c r="Q70" s="219"/>
      <c r="R70" s="219"/>
      <c r="S70" s="219"/>
      <c r="T70" s="219"/>
      <c r="U70" s="219"/>
      <c r="V70" s="219"/>
      <c r="W70" s="219"/>
      <c r="X70" s="219"/>
      <c r="Y70" s="318" t="s">
        <v>21</v>
      </c>
      <c r="Z70" s="319"/>
      <c r="AA70" s="319"/>
      <c r="AB70" s="319"/>
      <c r="AC70" s="319"/>
      <c r="AD70" s="319"/>
      <c r="AE70" s="319"/>
      <c r="AF70" s="319"/>
      <c r="AG70" s="319"/>
      <c r="AH70" s="320"/>
      <c r="AI70" s="220">
        <f>SUM(AI6:AI69)</f>
        <v>0</v>
      </c>
      <c r="AJ70" s="221">
        <f t="shared" ref="AJ70:AZ70" si="7">SUM(AJ6:AJ69)</f>
        <v>0</v>
      </c>
      <c r="AK70" s="221">
        <f t="shared" si="7"/>
        <v>0</v>
      </c>
      <c r="AL70" s="221">
        <f t="shared" si="7"/>
        <v>0</v>
      </c>
      <c r="AM70" s="221">
        <f t="shared" si="7"/>
        <v>0</v>
      </c>
      <c r="AN70" s="221">
        <f t="shared" si="7"/>
        <v>0</v>
      </c>
      <c r="AO70" s="221">
        <f t="shared" si="7"/>
        <v>0</v>
      </c>
      <c r="AP70" s="221">
        <f t="shared" si="7"/>
        <v>0</v>
      </c>
      <c r="AQ70" s="221">
        <f t="shared" si="7"/>
        <v>0</v>
      </c>
      <c r="AR70" s="221">
        <f t="shared" si="7"/>
        <v>0</v>
      </c>
      <c r="AS70" s="221">
        <f t="shared" si="7"/>
        <v>0</v>
      </c>
      <c r="AT70" s="221">
        <f t="shared" si="7"/>
        <v>0</v>
      </c>
      <c r="AU70" s="221">
        <f t="shared" si="7"/>
        <v>0</v>
      </c>
      <c r="AV70" s="221">
        <f t="shared" si="7"/>
        <v>0</v>
      </c>
      <c r="AW70" s="221">
        <f t="shared" si="7"/>
        <v>0</v>
      </c>
      <c r="AX70" s="221">
        <f t="shared" si="7"/>
        <v>0</v>
      </c>
      <c r="AY70" s="221">
        <f t="shared" si="7"/>
        <v>0</v>
      </c>
      <c r="AZ70" s="222">
        <f t="shared" si="7"/>
        <v>0</v>
      </c>
    </row>
    <row r="71" spans="1:52" ht="14.25" customHeight="1" x14ac:dyDescent="0.2"/>
    <row r="72" spans="1:52" ht="14.25" customHeight="1" x14ac:dyDescent="0.2">
      <c r="C72" s="193"/>
    </row>
    <row r="73" spans="1:52" ht="14.25" customHeight="1" x14ac:dyDescent="0.2"/>
    <row r="74" spans="1:52" ht="14.25" customHeight="1" x14ac:dyDescent="0.2"/>
    <row r="75" spans="1:52" ht="14.25" customHeight="1" x14ac:dyDescent="0.2">
      <c r="C75" s="193"/>
    </row>
    <row r="76" spans="1:52" ht="14.25" customHeight="1" x14ac:dyDescent="0.2">
      <c r="C76" s="193"/>
    </row>
    <row r="77" spans="1:52" ht="14.25" customHeight="1" x14ac:dyDescent="0.2">
      <c r="C77" s="193"/>
    </row>
    <row r="78" spans="1:52" ht="14.25" customHeight="1" x14ac:dyDescent="0.2">
      <c r="C78" s="193"/>
    </row>
    <row r="79" spans="1:52" ht="14.25" customHeight="1" x14ac:dyDescent="0.2">
      <c r="C79" s="193"/>
    </row>
    <row r="80" spans="1:52" ht="14.25" customHeight="1" x14ac:dyDescent="0.2">
      <c r="C80" s="193"/>
    </row>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sheetData>
  <mergeCells count="13">
    <mergeCell ref="AA3:AB3"/>
    <mergeCell ref="AC3:AD3"/>
    <mergeCell ref="AE3:AF3"/>
    <mergeCell ref="AG3:AH3"/>
    <mergeCell ref="B70:C70"/>
    <mergeCell ref="D70:F70"/>
    <mergeCell ref="Y70:AH70"/>
    <mergeCell ref="Y3:Z3"/>
    <mergeCell ref="A1:C1"/>
    <mergeCell ref="F1:I1"/>
    <mergeCell ref="A3:A4"/>
    <mergeCell ref="B3:B4"/>
    <mergeCell ref="C3:C4"/>
  </mergeCells>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2"/>
  <sheetViews>
    <sheetView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12.625" defaultRowHeight="15" customHeight="1" x14ac:dyDescent="0.2"/>
  <cols>
    <col min="1" max="1" width="66.875" customWidth="1"/>
    <col min="2" max="19" width="25.125" customWidth="1"/>
  </cols>
  <sheetData>
    <row r="1" spans="1:19" ht="75" customHeight="1" x14ac:dyDescent="0.2">
      <c r="A1" s="126" t="s">
        <v>147</v>
      </c>
    </row>
    <row r="2" spans="1:19" ht="14.25" customHeight="1" thickBot="1" x14ac:dyDescent="0.25"/>
    <row r="3" spans="1:19" s="111" customFormat="1" ht="45.75" customHeight="1" x14ac:dyDescent="0.2">
      <c r="A3" s="107" t="s">
        <v>146</v>
      </c>
      <c r="B3" s="108" t="s">
        <v>51</v>
      </c>
      <c r="C3" s="108" t="s">
        <v>41</v>
      </c>
      <c r="D3" s="108" t="s">
        <v>48</v>
      </c>
      <c r="E3" s="108" t="s">
        <v>55</v>
      </c>
      <c r="F3" s="108" t="s">
        <v>43</v>
      </c>
      <c r="G3" s="108" t="s">
        <v>42</v>
      </c>
      <c r="H3" s="108" t="s">
        <v>40</v>
      </c>
      <c r="I3" s="108" t="s">
        <v>52</v>
      </c>
      <c r="J3" s="108" t="s">
        <v>45</v>
      </c>
      <c r="K3" s="108" t="s">
        <v>50</v>
      </c>
      <c r="L3" s="108" t="s">
        <v>49</v>
      </c>
      <c r="M3" s="109" t="s">
        <v>39</v>
      </c>
      <c r="N3" s="108" t="s">
        <v>53</v>
      </c>
      <c r="O3" s="108" t="s">
        <v>46</v>
      </c>
      <c r="P3" s="108" t="s">
        <v>38</v>
      </c>
      <c r="Q3" s="108" t="s">
        <v>47</v>
      </c>
      <c r="R3" s="108" t="s">
        <v>44</v>
      </c>
      <c r="S3" s="142" t="s">
        <v>54</v>
      </c>
    </row>
    <row r="4" spans="1:19" s="111" customFormat="1" ht="22.5" customHeight="1" x14ac:dyDescent="0.2">
      <c r="A4" s="26" t="s">
        <v>142</v>
      </c>
      <c r="B4" s="110" t="s">
        <v>14</v>
      </c>
      <c r="C4" s="110" t="s">
        <v>8</v>
      </c>
      <c r="D4" s="110" t="s">
        <v>13</v>
      </c>
      <c r="E4" s="110" t="s">
        <v>17</v>
      </c>
      <c r="F4" s="110" t="s">
        <v>9</v>
      </c>
      <c r="G4" s="110" t="s">
        <v>9</v>
      </c>
      <c r="H4" s="110" t="s">
        <v>7</v>
      </c>
      <c r="I4" s="110" t="s">
        <v>15</v>
      </c>
      <c r="J4" s="110" t="s">
        <v>11</v>
      </c>
      <c r="K4" s="110" t="s">
        <v>6</v>
      </c>
      <c r="L4" s="110" t="s">
        <v>6</v>
      </c>
      <c r="M4" s="110" t="s">
        <v>6</v>
      </c>
      <c r="N4" s="110" t="s">
        <v>6</v>
      </c>
      <c r="O4" s="110" t="s">
        <v>6</v>
      </c>
      <c r="P4" s="110" t="s">
        <v>5</v>
      </c>
      <c r="Q4" s="110" t="s">
        <v>12</v>
      </c>
      <c r="R4" s="110" t="s">
        <v>10</v>
      </c>
      <c r="S4" s="143" t="s">
        <v>16</v>
      </c>
    </row>
    <row r="5" spans="1:19" s="111" customFormat="1" ht="45.75" customHeight="1" x14ac:dyDescent="0.2">
      <c r="A5" s="104" t="s">
        <v>139</v>
      </c>
      <c r="B5" s="112">
        <f>Energy!BD9</f>
        <v>0</v>
      </c>
      <c r="C5" s="112">
        <f>Energy!AT9</f>
        <v>0</v>
      </c>
      <c r="D5" s="112">
        <f>Energy!BA9</f>
        <v>0</v>
      </c>
      <c r="E5" s="131">
        <f>Energy!BH9</f>
        <v>0</v>
      </c>
      <c r="F5" s="112">
        <f>Energy!AV9</f>
        <v>0</v>
      </c>
      <c r="G5" s="112">
        <f>Energy!AU9</f>
        <v>0</v>
      </c>
      <c r="H5" s="112">
        <f>Energy!AS9</f>
        <v>0</v>
      </c>
      <c r="I5" s="112">
        <f>Energy!BE9</f>
        <v>0</v>
      </c>
      <c r="J5" s="112">
        <f>Energy!AX9</f>
        <v>0</v>
      </c>
      <c r="K5" s="112">
        <f>Energy!BC9</f>
        <v>0</v>
      </c>
      <c r="L5" s="112">
        <f>Energy!BB9</f>
        <v>0</v>
      </c>
      <c r="M5" s="112">
        <f>Energy!AR9</f>
        <v>0</v>
      </c>
      <c r="N5" s="112">
        <f>Energy!BF9</f>
        <v>0</v>
      </c>
      <c r="O5" s="112">
        <f>Energy!AY9</f>
        <v>0</v>
      </c>
      <c r="P5" s="112">
        <f>Energy!AQ9</f>
        <v>0</v>
      </c>
      <c r="Q5" s="112">
        <f>Energy!AZ9</f>
        <v>0</v>
      </c>
      <c r="R5" s="112">
        <f>Energy!AW9</f>
        <v>0</v>
      </c>
      <c r="S5" s="113">
        <f>Energy!BG9</f>
        <v>0</v>
      </c>
    </row>
    <row r="6" spans="1:19" s="111" customFormat="1" ht="45.75" customHeight="1" x14ac:dyDescent="0.2">
      <c r="A6" s="104" t="s">
        <v>141</v>
      </c>
      <c r="B6" s="112">
        <f>Materials!AV28</f>
        <v>0</v>
      </c>
      <c r="C6" s="112">
        <f>Materials!AL28</f>
        <v>0</v>
      </c>
      <c r="D6" s="112">
        <f>Materials!AS28</f>
        <v>0</v>
      </c>
      <c r="E6" s="131">
        <f>Materials!AZ28</f>
        <v>0</v>
      </c>
      <c r="F6" s="112">
        <f>Materials!AN28</f>
        <v>0</v>
      </c>
      <c r="G6" s="112">
        <f>Materials!AM28</f>
        <v>0</v>
      </c>
      <c r="H6" s="112">
        <f>Materials!AK28</f>
        <v>0</v>
      </c>
      <c r="I6" s="112">
        <f>Materials!AW28</f>
        <v>0</v>
      </c>
      <c r="J6" s="112">
        <f>Materials!AP28</f>
        <v>0</v>
      </c>
      <c r="K6" s="112">
        <f>Materials!AU28</f>
        <v>0</v>
      </c>
      <c r="L6" s="112">
        <f>Materials!AT28</f>
        <v>0</v>
      </c>
      <c r="M6" s="112">
        <f>Materials!AJ28</f>
        <v>0</v>
      </c>
      <c r="N6" s="112">
        <f>Materials!AX28</f>
        <v>0</v>
      </c>
      <c r="O6" s="112">
        <f>Materials!AQ28</f>
        <v>0</v>
      </c>
      <c r="P6" s="112">
        <f>Materials!AI28</f>
        <v>0</v>
      </c>
      <c r="Q6" s="112">
        <f>Materials!AR28</f>
        <v>0</v>
      </c>
      <c r="R6" s="112">
        <f>Materials!AO28</f>
        <v>0</v>
      </c>
      <c r="S6" s="113">
        <f>Materials!AY28</f>
        <v>0</v>
      </c>
    </row>
    <row r="7" spans="1:19" s="111" customFormat="1" ht="45.75" customHeight="1" x14ac:dyDescent="0.2">
      <c r="A7" s="104" t="s">
        <v>112</v>
      </c>
      <c r="B7" s="112">
        <f>'Waste treatment'!AV13</f>
        <v>0</v>
      </c>
      <c r="C7" s="112">
        <f>'Waste treatment'!AL13</f>
        <v>0</v>
      </c>
      <c r="D7" s="112">
        <f>'Waste treatment'!AS13</f>
        <v>0</v>
      </c>
      <c r="E7" s="131">
        <f>'Waste treatment'!AZ13</f>
        <v>0</v>
      </c>
      <c r="F7" s="112">
        <f>'Waste treatment'!AN13</f>
        <v>0</v>
      </c>
      <c r="G7" s="112">
        <f>'Waste treatment'!AM13</f>
        <v>0</v>
      </c>
      <c r="H7" s="112">
        <f>'Waste treatment'!AK13</f>
        <v>0</v>
      </c>
      <c r="I7" s="112">
        <f>'Waste treatment'!AW13</f>
        <v>0</v>
      </c>
      <c r="J7" s="112">
        <f>'Waste treatment'!AP13</f>
        <v>0</v>
      </c>
      <c r="K7" s="112">
        <f>'Waste treatment'!AU13</f>
        <v>0</v>
      </c>
      <c r="L7" s="112">
        <f>'Waste treatment'!AT13</f>
        <v>0</v>
      </c>
      <c r="M7" s="112">
        <f>'Waste treatment'!AJ13</f>
        <v>0</v>
      </c>
      <c r="N7" s="112">
        <f>'Waste treatment'!AX13</f>
        <v>0</v>
      </c>
      <c r="O7" s="112">
        <f>'Waste treatment'!AQ13</f>
        <v>0</v>
      </c>
      <c r="P7" s="112">
        <f>'Waste treatment'!AI13</f>
        <v>0</v>
      </c>
      <c r="Q7" s="112">
        <f>'Waste treatment'!AR13</f>
        <v>0</v>
      </c>
      <c r="R7" s="112">
        <f>'Waste treatment'!AO13</f>
        <v>0</v>
      </c>
      <c r="S7" s="113">
        <f>'Waste treatment'!AY13</f>
        <v>0</v>
      </c>
    </row>
    <row r="8" spans="1:19" s="111" customFormat="1" ht="45.75" customHeight="1" x14ac:dyDescent="0.2">
      <c r="A8" s="104" t="s">
        <v>140</v>
      </c>
      <c r="B8" s="112">
        <f>Transport!AV24</f>
        <v>0</v>
      </c>
      <c r="C8" s="112">
        <f>Transport!AL24</f>
        <v>0</v>
      </c>
      <c r="D8" s="112">
        <f>Transport!AS24</f>
        <v>0</v>
      </c>
      <c r="E8" s="131">
        <f>Transport!AZ24</f>
        <v>0</v>
      </c>
      <c r="F8" s="112">
        <f>Transport!AN24</f>
        <v>0</v>
      </c>
      <c r="G8" s="112">
        <f>Transport!AM24</f>
        <v>0</v>
      </c>
      <c r="H8" s="112">
        <f>Transport!AK24</f>
        <v>0</v>
      </c>
      <c r="I8" s="112">
        <f>Transport!AW24</f>
        <v>0</v>
      </c>
      <c r="J8" s="112">
        <f>Transport!AP24</f>
        <v>0</v>
      </c>
      <c r="K8" s="112">
        <f>Transport!AU24</f>
        <v>0</v>
      </c>
      <c r="L8" s="112">
        <f>Transport!AT24</f>
        <v>0</v>
      </c>
      <c r="M8" s="112">
        <f>Transport!AJ24</f>
        <v>0</v>
      </c>
      <c r="N8" s="112">
        <f>Transport!AX24</f>
        <v>0</v>
      </c>
      <c r="O8" s="112">
        <f>Transport!AQ24</f>
        <v>0</v>
      </c>
      <c r="P8" s="112">
        <f>Transport!AI24</f>
        <v>0</v>
      </c>
      <c r="Q8" s="112">
        <f>Transport!AR24</f>
        <v>0</v>
      </c>
      <c r="R8" s="112">
        <f>Transport!AO24</f>
        <v>0</v>
      </c>
      <c r="S8" s="113">
        <f>Transport!AY24</f>
        <v>0</v>
      </c>
    </row>
    <row r="9" spans="1:19" s="111" customFormat="1" ht="45.75" customHeight="1" x14ac:dyDescent="0.2">
      <c r="A9" s="105" t="s">
        <v>332</v>
      </c>
      <c r="B9" s="112">
        <f>Food!AV70</f>
        <v>0</v>
      </c>
      <c r="C9" s="112">
        <f>Food!AL70</f>
        <v>0</v>
      </c>
      <c r="D9" s="112">
        <f>Food!AS70</f>
        <v>0</v>
      </c>
      <c r="E9" s="131">
        <f>Food!AZ70</f>
        <v>0</v>
      </c>
      <c r="F9" s="112">
        <f>Food!AN70</f>
        <v>0</v>
      </c>
      <c r="G9" s="112">
        <f>Food!AM70</f>
        <v>0</v>
      </c>
      <c r="H9" s="112">
        <f>Food!AK70</f>
        <v>0</v>
      </c>
      <c r="I9" s="112">
        <f>Food!AW70</f>
        <v>0</v>
      </c>
      <c r="J9" s="112">
        <f>Food!AP70</f>
        <v>0</v>
      </c>
      <c r="K9" s="112">
        <f>Food!AU70</f>
        <v>0</v>
      </c>
      <c r="L9" s="112">
        <f>Food!AT70</f>
        <v>0</v>
      </c>
      <c r="M9" s="112">
        <f>Food!AJ70</f>
        <v>0</v>
      </c>
      <c r="N9" s="112">
        <f>Food!AX70</f>
        <v>0</v>
      </c>
      <c r="O9" s="112">
        <f>Food!AQ70</f>
        <v>0</v>
      </c>
      <c r="P9" s="112">
        <f>Food!AI70</f>
        <v>0</v>
      </c>
      <c r="Q9" s="112">
        <f>Food!AR70</f>
        <v>0</v>
      </c>
      <c r="R9" s="112">
        <f>Food!AO70</f>
        <v>0</v>
      </c>
      <c r="S9" s="113">
        <f>Food!AY70</f>
        <v>0</v>
      </c>
    </row>
    <row r="10" spans="1:19" s="111" customFormat="1" ht="45.75" customHeight="1" x14ac:dyDescent="0.2">
      <c r="A10" s="105" t="s">
        <v>319</v>
      </c>
      <c r="B10" s="114">
        <f t="shared" ref="B10:G10" si="0">SUM(B5:B8)</f>
        <v>0</v>
      </c>
      <c r="C10" s="114">
        <f t="shared" si="0"/>
        <v>0</v>
      </c>
      <c r="D10" s="114">
        <f t="shared" si="0"/>
        <v>0</v>
      </c>
      <c r="E10" s="114">
        <f t="shared" si="0"/>
        <v>0</v>
      </c>
      <c r="F10" s="114">
        <f t="shared" si="0"/>
        <v>0</v>
      </c>
      <c r="G10" s="114">
        <f t="shared" si="0"/>
        <v>0</v>
      </c>
      <c r="H10" s="114">
        <f>SUM(H5:H9)</f>
        <v>0</v>
      </c>
      <c r="I10" s="114">
        <f t="shared" ref="I10:S10" si="1">SUM(I5:I9)</f>
        <v>0</v>
      </c>
      <c r="J10" s="114">
        <f t="shared" si="1"/>
        <v>0</v>
      </c>
      <c r="K10" s="114">
        <f t="shared" si="1"/>
        <v>0</v>
      </c>
      <c r="L10" s="114">
        <f t="shared" si="1"/>
        <v>0</v>
      </c>
      <c r="M10" s="114">
        <f t="shared" si="1"/>
        <v>0</v>
      </c>
      <c r="N10" s="114">
        <f t="shared" si="1"/>
        <v>0</v>
      </c>
      <c r="O10" s="114">
        <f t="shared" si="1"/>
        <v>0</v>
      </c>
      <c r="P10" s="114">
        <f t="shared" si="1"/>
        <v>0</v>
      </c>
      <c r="Q10" s="114">
        <f t="shared" si="1"/>
        <v>0</v>
      </c>
      <c r="R10" s="114">
        <f t="shared" si="1"/>
        <v>0</v>
      </c>
      <c r="S10" s="114">
        <f t="shared" si="1"/>
        <v>0</v>
      </c>
    </row>
    <row r="11" spans="1:19" s="111" customFormat="1" ht="45.75" customHeight="1" x14ac:dyDescent="0.2">
      <c r="A11" s="123" t="s">
        <v>317</v>
      </c>
      <c r="B11" s="124" t="str">
        <f>'Student data'!G9</f>
        <v>X</v>
      </c>
      <c r="C11" s="322"/>
      <c r="D11" s="323"/>
      <c r="E11" s="323"/>
      <c r="F11" s="323"/>
      <c r="G11" s="323"/>
      <c r="H11" s="323"/>
      <c r="I11" s="323"/>
      <c r="J11" s="323"/>
      <c r="K11" s="323"/>
      <c r="L11" s="323"/>
      <c r="M11" s="323"/>
      <c r="N11" s="323"/>
      <c r="O11" s="323"/>
      <c r="P11" s="323"/>
      <c r="Q11" s="323"/>
      <c r="R11" s="323"/>
      <c r="S11" s="324"/>
    </row>
    <row r="12" spans="1:19" s="111" customFormat="1" ht="45.75" customHeight="1" thickBot="1" x14ac:dyDescent="0.25">
      <c r="A12" s="106" t="s">
        <v>316</v>
      </c>
      <c r="B12" s="114" t="e">
        <f t="shared" ref="B12:S12" si="2">B10/$B$11</f>
        <v>#VALUE!</v>
      </c>
      <c r="C12" s="114" t="e">
        <f t="shared" si="2"/>
        <v>#VALUE!</v>
      </c>
      <c r="D12" s="114" t="e">
        <f t="shared" si="2"/>
        <v>#VALUE!</v>
      </c>
      <c r="E12" s="135" t="e">
        <f t="shared" si="2"/>
        <v>#VALUE!</v>
      </c>
      <c r="F12" s="114" t="e">
        <f t="shared" si="2"/>
        <v>#VALUE!</v>
      </c>
      <c r="G12" s="114" t="e">
        <f t="shared" si="2"/>
        <v>#VALUE!</v>
      </c>
      <c r="H12" s="114" t="e">
        <f t="shared" si="2"/>
        <v>#VALUE!</v>
      </c>
      <c r="I12" s="114" t="e">
        <f t="shared" si="2"/>
        <v>#VALUE!</v>
      </c>
      <c r="J12" s="114" t="e">
        <f t="shared" si="2"/>
        <v>#VALUE!</v>
      </c>
      <c r="K12" s="114" t="e">
        <f t="shared" si="2"/>
        <v>#VALUE!</v>
      </c>
      <c r="L12" s="114" t="e">
        <f t="shared" si="2"/>
        <v>#VALUE!</v>
      </c>
      <c r="M12" s="114" t="e">
        <f t="shared" si="2"/>
        <v>#VALUE!</v>
      </c>
      <c r="N12" s="114" t="e">
        <f t="shared" si="2"/>
        <v>#VALUE!</v>
      </c>
      <c r="O12" s="114" t="e">
        <f t="shared" si="2"/>
        <v>#VALUE!</v>
      </c>
      <c r="P12" s="114" t="e">
        <f t="shared" si="2"/>
        <v>#VALUE!</v>
      </c>
      <c r="Q12" s="114" t="e">
        <f t="shared" si="2"/>
        <v>#VALUE!</v>
      </c>
      <c r="R12" s="114" t="e">
        <f t="shared" si="2"/>
        <v>#VALUE!</v>
      </c>
      <c r="S12" s="137" t="e">
        <f t="shared" si="2"/>
        <v>#VALUE!</v>
      </c>
    </row>
    <row r="13" spans="1:19" s="111" customFormat="1" ht="14.25" customHeight="1" x14ac:dyDescent="0.2">
      <c r="E13" s="136"/>
      <c r="S13" s="138"/>
    </row>
    <row r="14" spans="1:19" s="111" customFormat="1" ht="45.75" customHeight="1" x14ac:dyDescent="0.2">
      <c r="A14" s="325"/>
      <c r="B14" s="127" t="str">
        <f t="shared" ref="B14:S14" si="3">B3</f>
        <v>Global warming</v>
      </c>
      <c r="C14" s="127" t="str">
        <f t="shared" si="3"/>
        <v>Stratospheric ozone depletion</v>
      </c>
      <c r="D14" s="127" t="str">
        <f t="shared" si="3"/>
        <v>Ionizing radiation</v>
      </c>
      <c r="E14" s="132" t="str">
        <f t="shared" si="3"/>
        <v>Fine particulate matter formation</v>
      </c>
      <c r="F14" s="127" t="str">
        <f t="shared" si="3"/>
        <v>Ozone formation, Human health</v>
      </c>
      <c r="G14" s="127" t="str">
        <f t="shared" si="3"/>
        <v>Ozone formation
 Terrestrial ecosystems</v>
      </c>
      <c r="H14" s="127" t="str">
        <f t="shared" si="3"/>
        <v>Terrestrial acidification</v>
      </c>
      <c r="I14" s="127" t="str">
        <f t="shared" si="3"/>
        <v>Freshwater eutrophication</v>
      </c>
      <c r="J14" s="127" t="str">
        <f t="shared" si="3"/>
        <v>Marine eutrophication</v>
      </c>
      <c r="K14" s="127" t="str">
        <f t="shared" si="3"/>
        <v>Human carcinogenic toxicity</v>
      </c>
      <c r="L14" s="127" t="str">
        <f t="shared" si="3"/>
        <v>Human non-carcinogenic toxicity</v>
      </c>
      <c r="M14" s="127" t="str">
        <f t="shared" si="3"/>
        <v>Terrestrial ecotoxicity</v>
      </c>
      <c r="N14" s="127" t="str">
        <f t="shared" si="3"/>
        <v>Freshwater ecotoxicity</v>
      </c>
      <c r="O14" s="127" t="str">
        <f t="shared" si="3"/>
        <v>Marine ecotoxicity</v>
      </c>
      <c r="P14" s="127" t="str">
        <f t="shared" si="3"/>
        <v>Water consumption</v>
      </c>
      <c r="Q14" s="127" t="str">
        <f t="shared" si="3"/>
        <v>Land use</v>
      </c>
      <c r="R14" s="127" t="str">
        <f t="shared" si="3"/>
        <v>Mineral resource scarcity</v>
      </c>
      <c r="S14" s="139" t="str">
        <f t="shared" si="3"/>
        <v>Fossil resource scarcity</v>
      </c>
    </row>
    <row r="15" spans="1:19" s="111" customFormat="1" ht="22.5" customHeight="1" x14ac:dyDescent="0.2">
      <c r="A15" s="326"/>
      <c r="B15" s="117" t="s">
        <v>14</v>
      </c>
      <c r="C15" s="116" t="s">
        <v>8</v>
      </c>
      <c r="D15" s="117" t="s">
        <v>13</v>
      </c>
      <c r="E15" s="133" t="s">
        <v>17</v>
      </c>
      <c r="F15" s="116" t="s">
        <v>9</v>
      </c>
      <c r="G15" s="116" t="s">
        <v>9</v>
      </c>
      <c r="H15" s="116" t="s">
        <v>7</v>
      </c>
      <c r="I15" s="117" t="s">
        <v>15</v>
      </c>
      <c r="J15" s="116" t="s">
        <v>11</v>
      </c>
      <c r="K15" s="117" t="s">
        <v>6</v>
      </c>
      <c r="L15" s="117" t="s">
        <v>6</v>
      </c>
      <c r="M15" s="116" t="s">
        <v>6</v>
      </c>
      <c r="N15" s="117" t="s">
        <v>6</v>
      </c>
      <c r="O15" s="116" t="s">
        <v>6</v>
      </c>
      <c r="P15" s="115" t="s">
        <v>5</v>
      </c>
      <c r="Q15" s="116" t="s">
        <v>12</v>
      </c>
      <c r="R15" s="116" t="s">
        <v>10</v>
      </c>
      <c r="S15" s="140" t="s">
        <v>16</v>
      </c>
    </row>
    <row r="16" spans="1:19" s="111" customFormat="1" ht="45.75" customHeight="1" x14ac:dyDescent="0.2">
      <c r="A16" s="128" t="s">
        <v>143</v>
      </c>
      <c r="B16" s="118">
        <v>7990.4076529529602</v>
      </c>
      <c r="C16" s="118">
        <v>6.0010004962240002E-2</v>
      </c>
      <c r="D16" s="118">
        <v>479.91735010391699</v>
      </c>
      <c r="E16" s="118">
        <v>25.569594920658901</v>
      </c>
      <c r="F16" s="118">
        <v>20.5674566947377</v>
      </c>
      <c r="G16" s="118">
        <v>17.7493282213672</v>
      </c>
      <c r="H16" s="118">
        <v>40.980514742338102</v>
      </c>
      <c r="I16" s="118">
        <v>0.64988836189570198</v>
      </c>
      <c r="J16" s="118">
        <v>4.6177855678795501</v>
      </c>
      <c r="K16" s="118">
        <v>10.2983064551892</v>
      </c>
      <c r="L16" s="118">
        <v>31251.842257731099</v>
      </c>
      <c r="M16" s="118">
        <v>15200.310658799501</v>
      </c>
      <c r="N16" s="118">
        <v>25.174703491092199</v>
      </c>
      <c r="O16" s="118">
        <v>43.442842025376201</v>
      </c>
      <c r="P16" s="118">
        <v>266.63926110882801</v>
      </c>
      <c r="Q16" s="118">
        <v>6167.4822789500304</v>
      </c>
      <c r="R16" s="118">
        <v>120051.209545508</v>
      </c>
      <c r="S16" s="119">
        <v>983.27742547784703</v>
      </c>
    </row>
    <row r="17" spans="1:19" s="111" customFormat="1" ht="45.75" customHeight="1" thickBot="1" x14ac:dyDescent="0.25">
      <c r="A17" s="129" t="s">
        <v>144</v>
      </c>
      <c r="B17" s="120">
        <f t="shared" ref="B17:S17" si="4">B16/365</f>
        <v>21.89152781630948</v>
      </c>
      <c r="C17" s="120">
        <f t="shared" si="4"/>
        <v>1.6441097249928768E-4</v>
      </c>
      <c r="D17" s="120">
        <f t="shared" si="4"/>
        <v>1.3148420550792246</v>
      </c>
      <c r="E17" s="120">
        <f t="shared" si="4"/>
        <v>7.0053684714133979E-2</v>
      </c>
      <c r="F17" s="120">
        <f t="shared" si="4"/>
        <v>5.6349196423938902E-2</v>
      </c>
      <c r="G17" s="120">
        <f t="shared" si="4"/>
        <v>4.8628296496896442E-2</v>
      </c>
      <c r="H17" s="120">
        <f t="shared" si="4"/>
        <v>0.11227538285572082</v>
      </c>
      <c r="I17" s="120">
        <f t="shared" si="4"/>
        <v>1.7805160599882247E-3</v>
      </c>
      <c r="J17" s="120">
        <f t="shared" si="4"/>
        <v>1.2651467309259042E-2</v>
      </c>
      <c r="K17" s="120">
        <f t="shared" si="4"/>
        <v>2.8214538233395068E-2</v>
      </c>
      <c r="L17" s="120">
        <f t="shared" si="4"/>
        <v>85.621485637619443</v>
      </c>
      <c r="M17" s="120">
        <f t="shared" si="4"/>
        <v>41.644686736436988</v>
      </c>
      <c r="N17" s="120">
        <f t="shared" si="4"/>
        <v>6.8971790386553974E-2</v>
      </c>
      <c r="O17" s="120">
        <f t="shared" si="4"/>
        <v>0.11902148500103069</v>
      </c>
      <c r="P17" s="120">
        <f t="shared" si="4"/>
        <v>0.73051852358583014</v>
      </c>
      <c r="Q17" s="120">
        <f t="shared" si="4"/>
        <v>16.897211723150768</v>
      </c>
      <c r="R17" s="120">
        <f t="shared" si="4"/>
        <v>328.90742341235068</v>
      </c>
      <c r="S17" s="121">
        <f t="shared" si="4"/>
        <v>2.6939107547338277</v>
      </c>
    </row>
    <row r="18" spans="1:19" s="111" customFormat="1" ht="45.75" customHeight="1" thickTop="1" thickBot="1" x14ac:dyDescent="0.25">
      <c r="A18" s="130" t="s">
        <v>145</v>
      </c>
      <c r="B18" s="122" t="e">
        <f t="shared" ref="B18:S18" si="5">B12/B17</f>
        <v>#VALUE!</v>
      </c>
      <c r="C18" s="122" t="e">
        <f t="shared" si="5"/>
        <v>#VALUE!</v>
      </c>
      <c r="D18" s="122" t="e">
        <f t="shared" si="5"/>
        <v>#VALUE!</v>
      </c>
      <c r="E18" s="134" t="e">
        <f t="shared" si="5"/>
        <v>#VALUE!</v>
      </c>
      <c r="F18" s="122" t="e">
        <f t="shared" si="5"/>
        <v>#VALUE!</v>
      </c>
      <c r="G18" s="122" t="e">
        <f t="shared" si="5"/>
        <v>#VALUE!</v>
      </c>
      <c r="H18" s="122" t="e">
        <f t="shared" si="5"/>
        <v>#VALUE!</v>
      </c>
      <c r="I18" s="122" t="e">
        <f t="shared" si="5"/>
        <v>#VALUE!</v>
      </c>
      <c r="J18" s="122" t="e">
        <f t="shared" si="5"/>
        <v>#VALUE!</v>
      </c>
      <c r="K18" s="122" t="e">
        <f t="shared" si="5"/>
        <v>#VALUE!</v>
      </c>
      <c r="L18" s="122" t="e">
        <f t="shared" si="5"/>
        <v>#VALUE!</v>
      </c>
      <c r="M18" s="122" t="e">
        <f t="shared" si="5"/>
        <v>#VALUE!</v>
      </c>
      <c r="N18" s="122" t="e">
        <f t="shared" si="5"/>
        <v>#VALUE!</v>
      </c>
      <c r="O18" s="122" t="e">
        <f t="shared" si="5"/>
        <v>#VALUE!</v>
      </c>
      <c r="P18" s="122" t="e">
        <f t="shared" si="5"/>
        <v>#VALUE!</v>
      </c>
      <c r="Q18" s="122" t="e">
        <f t="shared" si="5"/>
        <v>#VALUE!</v>
      </c>
      <c r="R18" s="122" t="e">
        <f t="shared" si="5"/>
        <v>#VALUE!</v>
      </c>
      <c r="S18" s="141" t="e">
        <f t="shared" si="5"/>
        <v>#VALUE!</v>
      </c>
    </row>
    <row r="19" spans="1:19" ht="29.25" customHeight="1" thickTop="1" x14ac:dyDescent="0.2">
      <c r="A19" s="20"/>
      <c r="B19" s="20"/>
      <c r="C19" s="20"/>
      <c r="D19" s="20"/>
      <c r="E19" s="20"/>
      <c r="F19" s="20"/>
      <c r="G19" s="20"/>
      <c r="H19" s="20"/>
      <c r="I19" s="20"/>
      <c r="J19" s="20"/>
      <c r="K19" s="20"/>
      <c r="L19" s="20"/>
      <c r="N19" s="20"/>
      <c r="O19" s="20"/>
      <c r="P19" s="20"/>
      <c r="Q19" s="20"/>
      <c r="R19" s="20"/>
      <c r="S19" s="20"/>
    </row>
    <row r="20" spans="1:19" ht="25.5" customHeight="1" x14ac:dyDescent="0.25">
      <c r="A20" s="154" t="s">
        <v>321</v>
      </c>
      <c r="B20" s="155" t="s">
        <v>322</v>
      </c>
    </row>
    <row r="21" spans="1:19" ht="25.5" customHeight="1" x14ac:dyDescent="0.25">
      <c r="A21" s="156" t="s">
        <v>327</v>
      </c>
      <c r="B21" s="157" t="s">
        <v>323</v>
      </c>
    </row>
    <row r="22" spans="1:19" ht="25.5" customHeight="1" x14ac:dyDescent="0.25">
      <c r="A22" s="156" t="s">
        <v>328</v>
      </c>
      <c r="B22" s="157" t="s">
        <v>324</v>
      </c>
    </row>
    <row r="23" spans="1:19" ht="25.5" customHeight="1" x14ac:dyDescent="0.25">
      <c r="A23" s="156" t="s">
        <v>326</v>
      </c>
      <c r="B23" s="157" t="s">
        <v>325</v>
      </c>
    </row>
    <row r="24" spans="1:19" ht="75" customHeight="1" x14ac:dyDescent="0.2"/>
    <row r="25" spans="1:19" ht="75" customHeight="1" x14ac:dyDescent="0.2"/>
    <row r="26" spans="1:19" ht="75" customHeight="1" x14ac:dyDescent="0.2"/>
    <row r="27" spans="1:19" ht="75" customHeight="1" x14ac:dyDescent="0.2"/>
    <row r="28" spans="1:19" ht="75" customHeight="1" x14ac:dyDescent="0.2"/>
    <row r="29" spans="1:19" ht="75" customHeight="1" x14ac:dyDescent="0.2"/>
    <row r="30" spans="1:19" ht="14.25" customHeight="1" x14ac:dyDescent="0.2"/>
    <row r="31" spans="1:19" ht="14.25" customHeight="1" x14ac:dyDescent="0.2"/>
    <row r="32" spans="1:19"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sheetData>
  <mergeCells count="2">
    <mergeCell ref="C11:S11"/>
    <mergeCell ref="A14:A15"/>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Gráficos</vt:lpstr>
      </vt:variant>
      <vt:variant>
        <vt:i4>2</vt:i4>
      </vt:variant>
    </vt:vector>
  </HeadingPairs>
  <TitlesOfParts>
    <vt:vector size="10" baseType="lpstr">
      <vt:lpstr>Cover</vt:lpstr>
      <vt:lpstr>Student data</vt:lpstr>
      <vt:lpstr>Energy</vt:lpstr>
      <vt:lpstr>Materials</vt:lpstr>
      <vt:lpstr>Waste treatment</vt:lpstr>
      <vt:lpstr>Transport</vt:lpstr>
      <vt:lpstr>Food</vt:lpstr>
      <vt:lpstr>Impact results</vt:lpstr>
      <vt:lpstr>1. Graph</vt:lpstr>
      <vt:lpstr>2. Graph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GORKA BUENO</dc:creator>
  <cp:lastModifiedBy>GORKA BUENO</cp:lastModifiedBy>
  <dcterms:created xsi:type="dcterms:W3CDTF">2021-02-06T03:12:15Z</dcterms:created>
  <dcterms:modified xsi:type="dcterms:W3CDTF">2023-05-23T06:57:09Z</dcterms:modified>
</cp:coreProperties>
</file>