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orde.ehu.es\home\GrAL ingurumen aztarnaren kalkulua\version 2305\"/>
    </mc:Choice>
  </mc:AlternateContent>
  <bookViews>
    <workbookView xWindow="0" yWindow="0" windowWidth="28800" windowHeight="12450" tabRatio="919"/>
  </bookViews>
  <sheets>
    <sheet name="Cover" sheetId="1" r:id="rId1"/>
    <sheet name="Student data" sheetId="2" r:id="rId2"/>
    <sheet name="Energy" sheetId="3" r:id="rId3"/>
    <sheet name="Materials" sheetId="4" r:id="rId4"/>
    <sheet name="Waste treatment" sheetId="5" r:id="rId5"/>
    <sheet name="Transport" sheetId="6" r:id="rId6"/>
    <sheet name="Food" sheetId="11" r:id="rId7"/>
    <sheet name="Impact results" sheetId="7" r:id="rId8"/>
    <sheet name="1. Graph" sheetId="8" r:id="rId9"/>
    <sheet name="2. Graph" sheetId="12" r:id="rId10"/>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 i="7" l="1"/>
  <c r="R9" i="7"/>
  <c r="Q9" i="7"/>
  <c r="P9" i="7"/>
  <c r="O9" i="7"/>
  <c r="N9" i="7"/>
  <c r="M9" i="7"/>
  <c r="L9" i="7"/>
  <c r="K9" i="7"/>
  <c r="J9" i="7"/>
  <c r="I9" i="7"/>
  <c r="H9" i="7"/>
  <c r="G9" i="7"/>
  <c r="F9" i="7"/>
  <c r="E9" i="7"/>
  <c r="D9" i="7"/>
  <c r="C9" i="7"/>
  <c r="B9" i="7"/>
  <c r="AZ69" i="11"/>
  <c r="AY69" i="11"/>
  <c r="AX69" i="11"/>
  <c r="AW69" i="11"/>
  <c r="AV69" i="11"/>
  <c r="AU69" i="11"/>
  <c r="AT69" i="11"/>
  <c r="AS69" i="11"/>
  <c r="AR69" i="11"/>
  <c r="AQ69" i="11"/>
  <c r="AP69" i="11"/>
  <c r="AO69" i="11"/>
  <c r="AN69" i="11"/>
  <c r="AM69" i="11"/>
  <c r="AL69" i="11"/>
  <c r="AK69" i="11"/>
  <c r="AJ69" i="11"/>
  <c r="AI69" i="11"/>
  <c r="AZ68" i="11"/>
  <c r="AY68" i="11"/>
  <c r="AW68" i="11"/>
  <c r="AV68" i="11"/>
  <c r="AU68" i="11"/>
  <c r="AR68" i="11"/>
  <c r="AQ68" i="11"/>
  <c r="AO68" i="11"/>
  <c r="AN68" i="11"/>
  <c r="AM68" i="11"/>
  <c r="AJ68" i="11"/>
  <c r="AI68" i="11"/>
  <c r="AT68" i="11"/>
  <c r="AZ67" i="11"/>
  <c r="AY67" i="11"/>
  <c r="AX67" i="11"/>
  <c r="AW67" i="11"/>
  <c r="AV67" i="11"/>
  <c r="AU67" i="11"/>
  <c r="AT67" i="11"/>
  <c r="AS67" i="11"/>
  <c r="AR67" i="11"/>
  <c r="AQ67" i="11"/>
  <c r="AP67" i="11"/>
  <c r="AO67" i="11"/>
  <c r="AN67" i="11"/>
  <c r="AM67" i="11"/>
  <c r="AL67" i="11"/>
  <c r="AK67" i="11"/>
  <c r="AJ67" i="11"/>
  <c r="AI67" i="11"/>
  <c r="AZ66" i="11"/>
  <c r="AW66" i="11"/>
  <c r="AV66" i="11"/>
  <c r="AT66" i="11"/>
  <c r="AS66" i="11"/>
  <c r="AR66" i="11"/>
  <c r="AO66" i="11"/>
  <c r="AN66" i="11"/>
  <c r="AM66" i="11"/>
  <c r="AL66" i="11"/>
  <c r="AK66" i="11"/>
  <c r="AJ66" i="11"/>
  <c r="AI66" i="11"/>
  <c r="AY66" i="11"/>
  <c r="AZ65" i="11"/>
  <c r="AY65" i="11"/>
  <c r="AW65" i="11"/>
  <c r="AV65" i="11"/>
  <c r="AU65" i="11"/>
  <c r="AR65" i="11"/>
  <c r="AQ65" i="11"/>
  <c r="AO65" i="11"/>
  <c r="AN65" i="11"/>
  <c r="AM65" i="11"/>
  <c r="AJ65" i="11"/>
  <c r="AI65" i="11"/>
  <c r="AT65" i="11"/>
  <c r="AY64" i="11"/>
  <c r="AP64" i="11"/>
  <c r="AL64" i="11"/>
  <c r="AR64" i="11"/>
  <c r="AZ62" i="11"/>
  <c r="AX62" i="11"/>
  <c r="AS62" i="11"/>
  <c r="AR62" i="11"/>
  <c r="AP62" i="11"/>
  <c r="AO62" i="11"/>
  <c r="AN62" i="11"/>
  <c r="AK62" i="11"/>
  <c r="AZ61" i="11"/>
  <c r="AY61" i="11"/>
  <c r="AV61" i="11"/>
  <c r="AU61" i="11"/>
  <c r="AS61" i="11"/>
  <c r="AR61" i="11"/>
  <c r="AQ61" i="11"/>
  <c r="AN61" i="11"/>
  <c r="AM61" i="11"/>
  <c r="AK61" i="11"/>
  <c r="AJ61" i="11"/>
  <c r="AI61" i="11"/>
  <c r="AX61" i="11"/>
  <c r="AZ59" i="11"/>
  <c r="AY59" i="11"/>
  <c r="AX59" i="11"/>
  <c r="AW59" i="11"/>
  <c r="AV59" i="11"/>
  <c r="AU59" i="11"/>
  <c r="AT59" i="11"/>
  <c r="AS59" i="11"/>
  <c r="AR59" i="11"/>
  <c r="AQ59" i="11"/>
  <c r="AP59" i="11"/>
  <c r="AO59" i="11"/>
  <c r="AN59" i="11"/>
  <c r="AM59" i="11"/>
  <c r="AL59" i="11"/>
  <c r="AK59" i="11"/>
  <c r="AJ59" i="11"/>
  <c r="AI59" i="11"/>
  <c r="AX58" i="11"/>
  <c r="AW58" i="11"/>
  <c r="AS58" i="11"/>
  <c r="AR58" i="11"/>
  <c r="AP58" i="11"/>
  <c r="AK58" i="11"/>
  <c r="AJ58" i="11"/>
  <c r="AZ57" i="11"/>
  <c r="AY57" i="11"/>
  <c r="AV57" i="11"/>
  <c r="AU57" i="11"/>
  <c r="AS57" i="11"/>
  <c r="AR57" i="11"/>
  <c r="AQ57" i="11"/>
  <c r="AN57" i="11"/>
  <c r="AM57" i="11"/>
  <c r="AK57" i="11"/>
  <c r="AJ57" i="11"/>
  <c r="AI57" i="11"/>
  <c r="AX57" i="11"/>
  <c r="AN56" i="11"/>
  <c r="AZ55" i="11"/>
  <c r="AY55" i="11"/>
  <c r="AX55" i="11"/>
  <c r="AW55" i="11"/>
  <c r="AV55" i="11"/>
  <c r="AU55" i="11"/>
  <c r="AT55" i="11"/>
  <c r="AS55" i="11"/>
  <c r="AR55" i="11"/>
  <c r="AQ55" i="11"/>
  <c r="AP55" i="11"/>
  <c r="AO55" i="11"/>
  <c r="AN55" i="11"/>
  <c r="AM55" i="11"/>
  <c r="AL55" i="11"/>
  <c r="AK55" i="11"/>
  <c r="AJ55" i="11"/>
  <c r="AI55" i="11"/>
  <c r="AZ54" i="11"/>
  <c r="AY54" i="11"/>
  <c r="AV54" i="11"/>
  <c r="AU54" i="11"/>
  <c r="AS54" i="11"/>
  <c r="AR54" i="11"/>
  <c r="AQ54" i="11"/>
  <c r="AN54" i="11"/>
  <c r="AM54" i="11"/>
  <c r="AK54" i="11"/>
  <c r="AJ54" i="11"/>
  <c r="AI54" i="11"/>
  <c r="AX54" i="11"/>
  <c r="AY53" i="11"/>
  <c r="AX53" i="11"/>
  <c r="AV53" i="11"/>
  <c r="AT53" i="11"/>
  <c r="AQ53" i="11"/>
  <c r="AP53" i="11"/>
  <c r="AN53" i="11"/>
  <c r="AM53" i="11"/>
  <c r="AL53" i="11"/>
  <c r="AI53" i="11"/>
  <c r="AX51" i="11"/>
  <c r="AW51" i="11"/>
  <c r="AS51" i="11"/>
  <c r="AQ51" i="11"/>
  <c r="AP51" i="11"/>
  <c r="AK51" i="11"/>
  <c r="AI51" i="11"/>
  <c r="AZ50" i="11"/>
  <c r="AW50" i="11"/>
  <c r="AV50" i="11"/>
  <c r="AT50" i="11"/>
  <c r="AS50" i="11"/>
  <c r="AR50" i="11"/>
  <c r="AO50" i="11"/>
  <c r="AN50" i="11"/>
  <c r="AL50" i="11"/>
  <c r="AK50" i="11"/>
  <c r="AJ50" i="11"/>
  <c r="AI50" i="11"/>
  <c r="AY50" i="11"/>
  <c r="AZ49" i="11"/>
  <c r="AY49" i="11"/>
  <c r="AX49" i="11"/>
  <c r="AW49" i="11"/>
  <c r="AV49" i="11"/>
  <c r="AU49" i="11"/>
  <c r="AT49" i="11"/>
  <c r="AS49" i="11"/>
  <c r="AR49" i="11"/>
  <c r="AQ49" i="11"/>
  <c r="AP49" i="11"/>
  <c r="AO49" i="11"/>
  <c r="AN49" i="11"/>
  <c r="AM49" i="11"/>
  <c r="AL49" i="11"/>
  <c r="AK49" i="11"/>
  <c r="AJ49" i="11"/>
  <c r="AI49" i="11"/>
  <c r="AX48" i="11"/>
  <c r="AK48" i="11"/>
  <c r="AA48" i="11"/>
  <c r="AS48" i="11" s="1"/>
  <c r="AS47" i="11"/>
  <c r="AO47" i="11"/>
  <c r="AA47" i="11"/>
  <c r="AT47" i="11" s="1"/>
  <c r="AX46" i="11"/>
  <c r="AK46" i="11"/>
  <c r="AA46" i="11"/>
  <c r="AS46" i="11" s="1"/>
  <c r="AZ45" i="11"/>
  <c r="AW45" i="11"/>
  <c r="AV45" i="11"/>
  <c r="AT45" i="11"/>
  <c r="AS45" i="11"/>
  <c r="AR45" i="11"/>
  <c r="AO45" i="11"/>
  <c r="AN45" i="11"/>
  <c r="AL45" i="11"/>
  <c r="AK45" i="11"/>
  <c r="AJ45" i="11"/>
  <c r="AY45" i="11"/>
  <c r="AZ44" i="11"/>
  <c r="AY44" i="11"/>
  <c r="AW44" i="11"/>
  <c r="AV44" i="11"/>
  <c r="AU44" i="11"/>
  <c r="AR44" i="11"/>
  <c r="AQ44" i="11"/>
  <c r="AO44" i="11"/>
  <c r="AN44" i="11"/>
  <c r="AM44" i="11"/>
  <c r="AJ44" i="11"/>
  <c r="AI44" i="11"/>
  <c r="AT44" i="11"/>
  <c r="AZ43" i="11"/>
  <c r="AY43" i="11"/>
  <c r="AU43" i="11"/>
  <c r="AR43" i="11"/>
  <c r="AM43" i="11"/>
  <c r="AL43" i="11"/>
  <c r="AI43" i="11"/>
  <c r="AQ43" i="11"/>
  <c r="AX42" i="11"/>
  <c r="AS42" i="11"/>
  <c r="AO42" i="11"/>
  <c r="AL42" i="11"/>
  <c r="AA42" i="11"/>
  <c r="AM42" i="11"/>
  <c r="AY41" i="11"/>
  <c r="AW41" i="11"/>
  <c r="AS41" i="11"/>
  <c r="AO41" i="11"/>
  <c r="AL41" i="11"/>
  <c r="AI41" i="11"/>
  <c r="AA41" i="11"/>
  <c r="AQ41" i="11" s="1"/>
  <c r="AZ40" i="11"/>
  <c r="AW40" i="11"/>
  <c r="AV40" i="11"/>
  <c r="AT40" i="11"/>
  <c r="AS40" i="11"/>
  <c r="AR40" i="11"/>
  <c r="AO40" i="11"/>
  <c r="AN40" i="11"/>
  <c r="AM40" i="11"/>
  <c r="AL40" i="11"/>
  <c r="AK40" i="11"/>
  <c r="AJ40" i="11"/>
  <c r="AI40" i="11"/>
  <c r="AY40" i="11"/>
  <c r="AZ39" i="11"/>
  <c r="AY39" i="11"/>
  <c r="AX39" i="11"/>
  <c r="AW39" i="11"/>
  <c r="AV39" i="11"/>
  <c r="AU39" i="11"/>
  <c r="AT39" i="11"/>
  <c r="AS39" i="11"/>
  <c r="AR39" i="11"/>
  <c r="AQ39" i="11"/>
  <c r="AP39" i="11"/>
  <c r="AO39" i="11"/>
  <c r="AN39" i="11"/>
  <c r="AM39" i="11"/>
  <c r="AL39" i="11"/>
  <c r="AK39" i="11"/>
  <c r="AJ39" i="11"/>
  <c r="AI39" i="11"/>
  <c r="AP38" i="11"/>
  <c r="AL38" i="11"/>
  <c r="AS38" i="11"/>
  <c r="AZ37" i="11"/>
  <c r="AW37" i="11"/>
  <c r="AV37" i="11"/>
  <c r="AT37" i="11"/>
  <c r="AS37" i="11"/>
  <c r="AR37" i="11"/>
  <c r="AO37" i="11"/>
  <c r="AN37" i="11"/>
  <c r="AM37" i="11"/>
  <c r="AL37" i="11"/>
  <c r="AK37" i="11"/>
  <c r="AJ37" i="11"/>
  <c r="AI37" i="11"/>
  <c r="AY37" i="11"/>
  <c r="AZ36" i="11"/>
  <c r="AY36" i="11"/>
  <c r="AW36" i="11"/>
  <c r="AV36" i="11"/>
  <c r="AU36" i="11"/>
  <c r="AR36" i="11"/>
  <c r="AQ36" i="11"/>
  <c r="AO36" i="11"/>
  <c r="AN36" i="11"/>
  <c r="AM36" i="11"/>
  <c r="AJ36" i="11"/>
  <c r="AI36" i="11"/>
  <c r="AT36" i="11"/>
  <c r="AP35" i="11"/>
  <c r="AR35" i="11"/>
  <c r="AP33" i="11"/>
  <c r="AZ32" i="11"/>
  <c r="AY32" i="11"/>
  <c r="AX32" i="11"/>
  <c r="AW32" i="11"/>
  <c r="AV32" i="11"/>
  <c r="AU32" i="11"/>
  <c r="AT32" i="11"/>
  <c r="AS32" i="11"/>
  <c r="AR32" i="11"/>
  <c r="AQ32" i="11"/>
  <c r="AP32" i="11"/>
  <c r="AO32" i="11"/>
  <c r="AN32" i="11"/>
  <c r="AM32" i="11"/>
  <c r="AL32" i="11"/>
  <c r="AK32" i="11"/>
  <c r="AJ32" i="11"/>
  <c r="AI32" i="11"/>
  <c r="AZ31" i="11"/>
  <c r="AY31" i="11"/>
  <c r="AX31" i="11"/>
  <c r="AW31" i="11"/>
  <c r="AV31" i="11"/>
  <c r="AU31" i="11"/>
  <c r="AT31" i="11"/>
  <c r="AS31" i="11"/>
  <c r="AR31" i="11"/>
  <c r="AQ31" i="11"/>
  <c r="AP31" i="11"/>
  <c r="AO31" i="11"/>
  <c r="AN31" i="11"/>
  <c r="AM31" i="11"/>
  <c r="AL31" i="11"/>
  <c r="AK31" i="11"/>
  <c r="AJ31" i="11"/>
  <c r="AI31" i="11"/>
  <c r="AZ30" i="11"/>
  <c r="AY30" i="11"/>
  <c r="AX30" i="11"/>
  <c r="AW30" i="11"/>
  <c r="AV30" i="11"/>
  <c r="AU30" i="11"/>
  <c r="AT30" i="11"/>
  <c r="AS30" i="11"/>
  <c r="AR30" i="11"/>
  <c r="AQ30" i="11"/>
  <c r="AP30" i="11"/>
  <c r="AO30" i="11"/>
  <c r="AN30" i="11"/>
  <c r="AM30" i="11"/>
  <c r="AL30" i="11"/>
  <c r="AK30" i="11"/>
  <c r="AJ30" i="11"/>
  <c r="AI30" i="11"/>
  <c r="AX29" i="11"/>
  <c r="AV29" i="11"/>
  <c r="AP29" i="11"/>
  <c r="AL29" i="11"/>
  <c r="AI29" i="11"/>
  <c r="AT29" i="11"/>
  <c r="AW28" i="11"/>
  <c r="AQ28" i="11"/>
  <c r="AP28" i="11"/>
  <c r="AO28" i="11"/>
  <c r="AI28" i="11"/>
  <c r="AS28" i="11"/>
  <c r="AZ27" i="11"/>
  <c r="AW27" i="11"/>
  <c r="AV27" i="11"/>
  <c r="AT27" i="11"/>
  <c r="AS27" i="11"/>
  <c r="AR27" i="11"/>
  <c r="AO27" i="11"/>
  <c r="AN27" i="11"/>
  <c r="AL27" i="11"/>
  <c r="AK27" i="11"/>
  <c r="AJ27" i="11"/>
  <c r="AY27" i="11"/>
  <c r="AZ26" i="11"/>
  <c r="AY26" i="11"/>
  <c r="AW26" i="11"/>
  <c r="AV26" i="11"/>
  <c r="AU26" i="11"/>
  <c r="AR26" i="11"/>
  <c r="AQ26" i="11"/>
  <c r="AO26" i="11"/>
  <c r="AN26" i="11"/>
  <c r="AM26" i="11"/>
  <c r="AJ26" i="11"/>
  <c r="AI26" i="11"/>
  <c r="AT26" i="11"/>
  <c r="AZ25" i="11"/>
  <c r="AY25" i="11"/>
  <c r="AX25" i="11"/>
  <c r="AW25" i="11"/>
  <c r="AV25" i="11"/>
  <c r="AU25" i="11"/>
  <c r="AT25" i="11"/>
  <c r="AS25" i="11"/>
  <c r="AR25" i="11"/>
  <c r="AQ25" i="11"/>
  <c r="AP25" i="11"/>
  <c r="AO25" i="11"/>
  <c r="AN25" i="11"/>
  <c r="AM25" i="11"/>
  <c r="AL25" i="11"/>
  <c r="AK25" i="11"/>
  <c r="AJ25" i="11"/>
  <c r="AI25" i="11"/>
  <c r="AZ24" i="11"/>
  <c r="AW24" i="11"/>
  <c r="AV24" i="11"/>
  <c r="AT24" i="11"/>
  <c r="AS24" i="11"/>
  <c r="AR24" i="11"/>
  <c r="AO24" i="11"/>
  <c r="AN24" i="11"/>
  <c r="AM24" i="11"/>
  <c r="AL24" i="11"/>
  <c r="AK24" i="11"/>
  <c r="AJ24" i="11"/>
  <c r="AY24" i="11"/>
  <c r="AZ23" i="11"/>
  <c r="AY23" i="11"/>
  <c r="AW23" i="11"/>
  <c r="AV23" i="11"/>
  <c r="AU23" i="11"/>
  <c r="AR23" i="11"/>
  <c r="AQ23" i="11"/>
  <c r="AO23" i="11"/>
  <c r="AN23" i="11"/>
  <c r="AM23" i="11"/>
  <c r="AJ23" i="11"/>
  <c r="AI23" i="11"/>
  <c r="AT23" i="11"/>
  <c r="AX20" i="11"/>
  <c r="AW20" i="11"/>
  <c r="AS20" i="11"/>
  <c r="AP20" i="11"/>
  <c r="AO20" i="11"/>
  <c r="AM20" i="11"/>
  <c r="AL20" i="11"/>
  <c r="AK20" i="11"/>
  <c r="AT20" i="11"/>
  <c r="AZ19" i="11"/>
  <c r="AY19" i="11"/>
  <c r="AX19" i="11"/>
  <c r="AW19" i="11"/>
  <c r="AV19" i="11"/>
  <c r="AU19" i="11"/>
  <c r="AT19" i="11"/>
  <c r="AS19" i="11"/>
  <c r="AR19" i="11"/>
  <c r="AQ19" i="11"/>
  <c r="AP19" i="11"/>
  <c r="AO19" i="11"/>
  <c r="AN19" i="11"/>
  <c r="AM19" i="11"/>
  <c r="AL19" i="11"/>
  <c r="AK19" i="11"/>
  <c r="AJ19" i="11"/>
  <c r="AI19" i="11"/>
  <c r="AZ18" i="11"/>
  <c r="AX18" i="11"/>
  <c r="AU18" i="11"/>
  <c r="AT18" i="11"/>
  <c r="AP18" i="11"/>
  <c r="AM18" i="11"/>
  <c r="AL18" i="11"/>
  <c r="AK18" i="11"/>
  <c r="AJ18" i="11"/>
  <c r="AI18" i="11"/>
  <c r="AQ18" i="11"/>
  <c r="AW17" i="11"/>
  <c r="AV17" i="11"/>
  <c r="AU17" i="11"/>
  <c r="AT17" i="11"/>
  <c r="AS17" i="11"/>
  <c r="AR17" i="11"/>
  <c r="AQ17" i="11"/>
  <c r="AO17" i="11"/>
  <c r="AN17" i="11"/>
  <c r="AM17" i="11"/>
  <c r="AL17" i="11"/>
  <c r="AK17" i="11"/>
  <c r="AJ17" i="11"/>
  <c r="AI17" i="11"/>
  <c r="AZ16" i="11"/>
  <c r="AY16" i="11"/>
  <c r="AW16" i="11"/>
  <c r="AV16" i="11"/>
  <c r="AU16" i="11"/>
  <c r="AR16" i="11"/>
  <c r="AQ16" i="11"/>
  <c r="AO16" i="11"/>
  <c r="AN16" i="11"/>
  <c r="AM16" i="11"/>
  <c r="AJ16" i="11"/>
  <c r="AI16" i="11"/>
  <c r="AT16" i="11"/>
  <c r="AZ15" i="11"/>
  <c r="AY15" i="11"/>
  <c r="AU15" i="11"/>
  <c r="AR15" i="11"/>
  <c r="AQ15" i="11"/>
  <c r="AM15" i="11"/>
  <c r="AJ15" i="11"/>
  <c r="AI15" i="11"/>
  <c r="AX15" i="11"/>
  <c r="AZ14" i="11"/>
  <c r="AY14" i="11"/>
  <c r="AX14" i="11"/>
  <c r="AW14" i="11"/>
  <c r="AV14" i="11"/>
  <c r="AU14" i="11"/>
  <c r="AT14" i="11"/>
  <c r="AS14" i="11"/>
  <c r="AR14" i="11"/>
  <c r="AQ14" i="11"/>
  <c r="AP14" i="11"/>
  <c r="AO14" i="11"/>
  <c r="AN14" i="11"/>
  <c r="AM14" i="11"/>
  <c r="AL14" i="11"/>
  <c r="AK14" i="11"/>
  <c r="AJ14" i="11"/>
  <c r="AI14" i="11"/>
  <c r="AZ13" i="11"/>
  <c r="AY13" i="11"/>
  <c r="AW13" i="11"/>
  <c r="AV13" i="11"/>
  <c r="AU13" i="11"/>
  <c r="AR13" i="11"/>
  <c r="AQ13" i="11"/>
  <c r="AO13" i="11"/>
  <c r="AN13" i="11"/>
  <c r="AM13" i="11"/>
  <c r="AJ13" i="11"/>
  <c r="AI13" i="11"/>
  <c r="AT13" i="11"/>
  <c r="AZ12" i="11"/>
  <c r="AY12" i="11"/>
  <c r="AR12" i="11"/>
  <c r="AQ12" i="11"/>
  <c r="AJ12" i="11"/>
  <c r="AI12" i="11"/>
  <c r="AX12" i="11"/>
  <c r="AW10" i="11"/>
  <c r="AU10" i="11"/>
  <c r="AT10" i="11"/>
  <c r="AS10" i="11"/>
  <c r="AO10" i="11"/>
  <c r="AM10" i="11"/>
  <c r="AL10" i="11"/>
  <c r="AK10" i="11"/>
  <c r="AZ10" i="11"/>
  <c r="AZ9" i="11"/>
  <c r="AY9" i="11"/>
  <c r="AX9" i="11"/>
  <c r="AW9" i="11"/>
  <c r="AV9" i="11"/>
  <c r="AU9" i="11"/>
  <c r="AT9" i="11"/>
  <c r="AS9" i="11"/>
  <c r="AR9" i="11"/>
  <c r="AQ9" i="11"/>
  <c r="AP9" i="11"/>
  <c r="AO9" i="11"/>
  <c r="AN9" i="11"/>
  <c r="AM9" i="11"/>
  <c r="AL9" i="11"/>
  <c r="AK9" i="11"/>
  <c r="AJ9" i="11"/>
  <c r="AI9" i="11"/>
  <c r="AZ8" i="11"/>
  <c r="AY8" i="11"/>
  <c r="AX8" i="11"/>
  <c r="AW8" i="11"/>
  <c r="AV8" i="11"/>
  <c r="AU8" i="11"/>
  <c r="AT8" i="11"/>
  <c r="AS8" i="11"/>
  <c r="AR8" i="11"/>
  <c r="AQ8" i="11"/>
  <c r="AP8" i="11"/>
  <c r="AO8" i="11"/>
  <c r="AN8" i="11"/>
  <c r="AM8" i="11"/>
  <c r="AL8" i="11"/>
  <c r="AK8" i="11"/>
  <c r="AJ8" i="11"/>
  <c r="AI8" i="11"/>
  <c r="AZ7" i="11"/>
  <c r="AY7" i="11"/>
  <c r="AX7" i="11"/>
  <c r="AW7" i="11"/>
  <c r="AV7" i="11"/>
  <c r="AU7" i="11"/>
  <c r="AT7" i="11"/>
  <c r="AS7" i="11"/>
  <c r="AR7" i="11"/>
  <c r="AQ7" i="11"/>
  <c r="AP7" i="11"/>
  <c r="AO7" i="11"/>
  <c r="AN7" i="11"/>
  <c r="AM7" i="11"/>
  <c r="AL7" i="11"/>
  <c r="AK7" i="11"/>
  <c r="AJ7" i="11"/>
  <c r="AI7" i="11"/>
  <c r="AV6" i="11"/>
  <c r="AU6" i="11"/>
  <c r="AN6" i="11"/>
  <c r="AM6" i="11"/>
  <c r="AL6" i="11"/>
  <c r="AT6" i="11"/>
  <c r="AW21" i="11" l="1"/>
  <c r="AO21" i="11"/>
  <c r="AV21" i="11"/>
  <c r="AN21" i="11"/>
  <c r="AS21" i="11"/>
  <c r="AK21" i="11"/>
  <c r="AU56" i="11"/>
  <c r="AZ63" i="11"/>
  <c r="AR63" i="11"/>
  <c r="AJ63" i="11"/>
  <c r="AY63" i="11"/>
  <c r="AQ63" i="11"/>
  <c r="AI63" i="11"/>
  <c r="AV63" i="11"/>
  <c r="AN63" i="11"/>
  <c r="AU63" i="11"/>
  <c r="AO6" i="11"/>
  <c r="AW6" i="11"/>
  <c r="AN10" i="11"/>
  <c r="AV10" i="11"/>
  <c r="AK12" i="11"/>
  <c r="AS12" i="11"/>
  <c r="AP13" i="11"/>
  <c r="AX13" i="11"/>
  <c r="AK15" i="11"/>
  <c r="AS15" i="11"/>
  <c r="AP16" i="11"/>
  <c r="AX16" i="11"/>
  <c r="AY18" i="11"/>
  <c r="AI21" i="11"/>
  <c r="AU21" i="11"/>
  <c r="AM29" i="11"/>
  <c r="AY29" i="11"/>
  <c r="AK33" i="11"/>
  <c r="AW33" i="11"/>
  <c r="AQ35" i="11"/>
  <c r="AQ38" i="11"/>
  <c r="AK41" i="11"/>
  <c r="AX41" i="11"/>
  <c r="AP42" i="11"/>
  <c r="AJ43" i="11"/>
  <c r="AX43" i="11"/>
  <c r="AN46" i="11"/>
  <c r="AZ46" i="11"/>
  <c r="AL48" i="11"/>
  <c r="AY48" i="11"/>
  <c r="AV51" i="11"/>
  <c r="AN51" i="11"/>
  <c r="AU51" i="11"/>
  <c r="AM51" i="11"/>
  <c r="AZ51" i="11"/>
  <c r="AR51" i="11"/>
  <c r="AJ51" i="11"/>
  <c r="AT51" i="11"/>
  <c r="AI56" i="11"/>
  <c r="AV56" i="11"/>
  <c r="AU58" i="11"/>
  <c r="AM58" i="11"/>
  <c r="AT58" i="11"/>
  <c r="AL58" i="11"/>
  <c r="AY58" i="11"/>
  <c r="AQ58" i="11"/>
  <c r="AI58" i="11"/>
  <c r="AV58" i="11"/>
  <c r="AK63" i="11"/>
  <c r="AW63" i="11"/>
  <c r="AQ64" i="11"/>
  <c r="AP6" i="11"/>
  <c r="AL12" i="11"/>
  <c r="AT12" i="11"/>
  <c r="AL15" i="11"/>
  <c r="AT15" i="11"/>
  <c r="AJ21" i="11"/>
  <c r="AX21" i="11"/>
  <c r="AV28" i="11"/>
  <c r="AN28" i="11"/>
  <c r="AU28" i="11"/>
  <c r="AM28" i="11"/>
  <c r="AZ28" i="11"/>
  <c r="AR28" i="11"/>
  <c r="AJ28" i="11"/>
  <c r="AT28" i="11"/>
  <c r="AN29" i="11"/>
  <c r="AL33" i="11"/>
  <c r="AX33" i="11"/>
  <c r="AO46" i="11"/>
  <c r="AZ47" i="11"/>
  <c r="AR47" i="11"/>
  <c r="AJ47" i="11"/>
  <c r="AY47" i="11"/>
  <c r="AQ47" i="11"/>
  <c r="AI47" i="11"/>
  <c r="AV47" i="11"/>
  <c r="AN47" i="11"/>
  <c r="AU47" i="11"/>
  <c r="AO48" i="11"/>
  <c r="AL56" i="11"/>
  <c r="AX56" i="11"/>
  <c r="AL63" i="11"/>
  <c r="AX63" i="11"/>
  <c r="AY6" i="11"/>
  <c r="AP10" i="11"/>
  <c r="AL21" i="11"/>
  <c r="AY21" i="11"/>
  <c r="AM33" i="11"/>
  <c r="AW35" i="11"/>
  <c r="AO35" i="11"/>
  <c r="AV35" i="11"/>
  <c r="AN35" i="11"/>
  <c r="AS35" i="11"/>
  <c r="AK35" i="11"/>
  <c r="AT35" i="11"/>
  <c r="AV38" i="11"/>
  <c r="AN38" i="11"/>
  <c r="AU38" i="11"/>
  <c r="AM38" i="11"/>
  <c r="AZ38" i="11"/>
  <c r="AR38" i="11"/>
  <c r="AJ38" i="11"/>
  <c r="AT38" i="11"/>
  <c r="AT42" i="11"/>
  <c r="AP46" i="11"/>
  <c r="AK47" i="11"/>
  <c r="AW47" i="11"/>
  <c r="AP48" i="11"/>
  <c r="AM56" i="11"/>
  <c r="AY56" i="11"/>
  <c r="AM63" i="11"/>
  <c r="AW64" i="11"/>
  <c r="AO64" i="11"/>
  <c r="AV64" i="11"/>
  <c r="AN64" i="11"/>
  <c r="AS64" i="11"/>
  <c r="AK64" i="11"/>
  <c r="AT64" i="11"/>
  <c r="AT21" i="11"/>
  <c r="AX6" i="11"/>
  <c r="AI6" i="11"/>
  <c r="AX10" i="11"/>
  <c r="AU12" i="11"/>
  <c r="AJ6" i="11"/>
  <c r="AR6" i="11"/>
  <c r="AZ6" i="11"/>
  <c r="AI10" i="11"/>
  <c r="AQ10" i="11"/>
  <c r="AY10" i="11"/>
  <c r="AN12" i="11"/>
  <c r="AV12" i="11"/>
  <c r="AK13" i="11"/>
  <c r="AS13" i="11"/>
  <c r="AN15" i="11"/>
  <c r="AV15" i="11"/>
  <c r="AK16" i="11"/>
  <c r="AS16" i="11"/>
  <c r="AZ17" i="11"/>
  <c r="AY17" i="11"/>
  <c r="AP17" i="11"/>
  <c r="AX17" i="11"/>
  <c r="AM21" i="11"/>
  <c r="AZ21" i="11"/>
  <c r="AK28" i="11"/>
  <c r="AX28" i="11"/>
  <c r="AQ29" i="11"/>
  <c r="AO33" i="11"/>
  <c r="AI35" i="11"/>
  <c r="AU35" i="11"/>
  <c r="AI38" i="11"/>
  <c r="AW38" i="11"/>
  <c r="AP41" i="11"/>
  <c r="AZ42" i="11"/>
  <c r="AR42" i="11"/>
  <c r="AJ42" i="11"/>
  <c r="AY42" i="11"/>
  <c r="AQ42" i="11"/>
  <c r="AI42" i="11"/>
  <c r="AV42" i="11"/>
  <c r="AN42" i="11"/>
  <c r="AU42" i="11"/>
  <c r="AP43" i="11"/>
  <c r="AR46" i="11"/>
  <c r="AL47" i="11"/>
  <c r="AX47" i="11"/>
  <c r="AQ48" i="11"/>
  <c r="AL51" i="11"/>
  <c r="AY51" i="11"/>
  <c r="AN58" i="11"/>
  <c r="AZ58" i="11"/>
  <c r="AU62" i="11"/>
  <c r="AM62" i="11"/>
  <c r="AT62" i="11"/>
  <c r="AL62" i="11"/>
  <c r="AY62" i="11"/>
  <c r="AQ62" i="11"/>
  <c r="AI62" i="11"/>
  <c r="AV62" i="11"/>
  <c r="AO63" i="11"/>
  <c r="AI64" i="11"/>
  <c r="AU64" i="11"/>
  <c r="AU33" i="11"/>
  <c r="AS56" i="11"/>
  <c r="AK56" i="11"/>
  <c r="AZ56" i="11"/>
  <c r="AR56" i="11"/>
  <c r="AJ56" i="11"/>
  <c r="AW56" i="11"/>
  <c r="AO56" i="11"/>
  <c r="AQ6" i="11"/>
  <c r="AM12" i="11"/>
  <c r="AK6" i="11"/>
  <c r="AS6" i="11"/>
  <c r="AJ10" i="11"/>
  <c r="AR10" i="11"/>
  <c r="AO12" i="11"/>
  <c r="AW12" i="11"/>
  <c r="AL13" i="11"/>
  <c r="AO15" i="11"/>
  <c r="AW15" i="11"/>
  <c r="AL16" i="11"/>
  <c r="AW18" i="11"/>
  <c r="AO18" i="11"/>
  <c r="AV18" i="11"/>
  <c r="AN18" i="11"/>
  <c r="AS18" i="11"/>
  <c r="AR18" i="11"/>
  <c r="AZ20" i="11"/>
  <c r="AR20" i="11"/>
  <c r="AJ20" i="11"/>
  <c r="AY20" i="11"/>
  <c r="AQ20" i="11"/>
  <c r="AI20" i="11"/>
  <c r="AV20" i="11"/>
  <c r="AN20" i="11"/>
  <c r="AU20" i="11"/>
  <c r="AP21" i="11"/>
  <c r="AL28" i="11"/>
  <c r="AY28" i="11"/>
  <c r="AJ35" i="11"/>
  <c r="AX35" i="11"/>
  <c r="AK38" i="11"/>
  <c r="AX38" i="11"/>
  <c r="AK42" i="11"/>
  <c r="AW42" i="11"/>
  <c r="AM47" i="11"/>
  <c r="AO51" i="11"/>
  <c r="AS53" i="11"/>
  <c r="AK53" i="11"/>
  <c r="AZ53" i="11"/>
  <c r="AR53" i="11"/>
  <c r="AJ53" i="11"/>
  <c r="AW53" i="11"/>
  <c r="AO53" i="11"/>
  <c r="AU53" i="11"/>
  <c r="AP56" i="11"/>
  <c r="AO58" i="11"/>
  <c r="AJ62" i="11"/>
  <c r="AW62" i="11"/>
  <c r="AP63" i="11"/>
  <c r="AJ64" i="11"/>
  <c r="AX64" i="11"/>
  <c r="AZ33" i="11"/>
  <c r="AR33" i="11"/>
  <c r="AJ33" i="11"/>
  <c r="AY33" i="11"/>
  <c r="AQ33" i="11"/>
  <c r="AI33" i="11"/>
  <c r="AV33" i="11"/>
  <c r="AN33" i="11"/>
  <c r="AP12" i="11"/>
  <c r="AP15" i="11"/>
  <c r="AQ21" i="11"/>
  <c r="AS29" i="11"/>
  <c r="AK29" i="11"/>
  <c r="AZ29" i="11"/>
  <c r="AR29" i="11"/>
  <c r="AJ29" i="11"/>
  <c r="AW29" i="11"/>
  <c r="AO29" i="11"/>
  <c r="AU29" i="11"/>
  <c r="AS33" i="11"/>
  <c r="AL35" i="11"/>
  <c r="AY35" i="11"/>
  <c r="AY38" i="11"/>
  <c r="AU46" i="11"/>
  <c r="AM46" i="11"/>
  <c r="AT46" i="11"/>
  <c r="AL46" i="11"/>
  <c r="AY46" i="11"/>
  <c r="AQ46" i="11"/>
  <c r="AI46" i="11"/>
  <c r="AV46" i="11"/>
  <c r="AV48" i="11"/>
  <c r="AN48" i="11"/>
  <c r="AU48" i="11"/>
  <c r="AM48" i="11"/>
  <c r="AZ48" i="11"/>
  <c r="AR48" i="11"/>
  <c r="AJ48" i="11"/>
  <c r="AT48" i="11"/>
  <c r="AQ56" i="11"/>
  <c r="AS63" i="11"/>
  <c r="AR21" i="11"/>
  <c r="AT33" i="11"/>
  <c r="AM35" i="11"/>
  <c r="AZ35" i="11"/>
  <c r="AO38" i="11"/>
  <c r="AV41" i="11"/>
  <c r="AN41" i="11"/>
  <c r="AU41" i="11"/>
  <c r="AM41" i="11"/>
  <c r="AZ41" i="11"/>
  <c r="AR41" i="11"/>
  <c r="AJ41" i="11"/>
  <c r="AT41" i="11"/>
  <c r="AW43" i="11"/>
  <c r="AO43" i="11"/>
  <c r="AV43" i="11"/>
  <c r="AN43" i="11"/>
  <c r="AS43" i="11"/>
  <c r="AK43" i="11"/>
  <c r="AT43" i="11"/>
  <c r="AJ46" i="11"/>
  <c r="AW46" i="11"/>
  <c r="AP47" i="11"/>
  <c r="AI48" i="11"/>
  <c r="AW48" i="11"/>
  <c r="AT56" i="11"/>
  <c r="AT63" i="11"/>
  <c r="AM64" i="11"/>
  <c r="AZ64" i="11"/>
  <c r="AP23" i="11"/>
  <c r="AX23" i="11"/>
  <c r="AU24" i="11"/>
  <c r="AP26" i="11"/>
  <c r="AX26" i="11"/>
  <c r="AM27" i="11"/>
  <c r="AU27" i="11"/>
  <c r="AP36" i="11"/>
  <c r="AX36" i="11"/>
  <c r="AU37" i="11"/>
  <c r="AU40" i="11"/>
  <c r="AP44" i="11"/>
  <c r="AX44" i="11"/>
  <c r="AM45" i="11"/>
  <c r="AU45" i="11"/>
  <c r="AM50" i="11"/>
  <c r="AU50" i="11"/>
  <c r="AL54" i="11"/>
  <c r="AT54" i="11"/>
  <c r="AL57" i="11"/>
  <c r="AT57" i="11"/>
  <c r="AL61" i="11"/>
  <c r="AT61" i="11"/>
  <c r="AP65" i="11"/>
  <c r="AX65" i="11"/>
  <c r="AU66" i="11"/>
  <c r="AP68" i="11"/>
  <c r="AX68" i="11"/>
  <c r="AK23" i="11"/>
  <c r="AS23" i="11"/>
  <c r="AP24" i="11"/>
  <c r="AX24" i="11"/>
  <c r="AK26" i="11"/>
  <c r="AS26" i="11"/>
  <c r="AP27" i="11"/>
  <c r="AX27" i="11"/>
  <c r="AK36" i="11"/>
  <c r="AS36" i="11"/>
  <c r="AP37" i="11"/>
  <c r="AX37" i="11"/>
  <c r="AP40" i="11"/>
  <c r="AX40" i="11"/>
  <c r="AK44" i="11"/>
  <c r="AS44" i="11"/>
  <c r="AP45" i="11"/>
  <c r="AX45" i="11"/>
  <c r="AP50" i="11"/>
  <c r="AX50" i="11"/>
  <c r="AO54" i="11"/>
  <c r="AW54" i="11"/>
  <c r="AO57" i="11"/>
  <c r="AW57" i="11"/>
  <c r="AO61" i="11"/>
  <c r="AW61" i="11"/>
  <c r="AK65" i="11"/>
  <c r="AS65" i="11"/>
  <c r="AP66" i="11"/>
  <c r="AX66" i="11"/>
  <c r="AK68" i="11"/>
  <c r="AS68" i="11"/>
  <c r="AL23" i="11"/>
  <c r="AI24" i="11"/>
  <c r="AQ24" i="11"/>
  <c r="AL26" i="11"/>
  <c r="AI27" i="11"/>
  <c r="AQ27" i="11"/>
  <c r="AL36" i="11"/>
  <c r="AQ37" i="11"/>
  <c r="AQ40" i="11"/>
  <c r="AL44" i="11"/>
  <c r="AI45" i="11"/>
  <c r="AQ45" i="11"/>
  <c r="AQ50" i="11"/>
  <c r="AP54" i="11"/>
  <c r="AP57" i="11"/>
  <c r="AP61" i="11"/>
  <c r="AL65" i="11"/>
  <c r="AQ66" i="11"/>
  <c r="AL68" i="11"/>
  <c r="AM70" i="11" l="1"/>
  <c r="AL70" i="11"/>
  <c r="AU70" i="11"/>
  <c r="AT70" i="11"/>
  <c r="AV70" i="11"/>
  <c r="AN70" i="11"/>
  <c r="AS70" i="11"/>
  <c r="AI70" i="11"/>
  <c r="AW70" i="11"/>
  <c r="AK70" i="11"/>
  <c r="AX70" i="11"/>
  <c r="AO70" i="11"/>
  <c r="AQ70" i="11"/>
  <c r="AZ70" i="11"/>
  <c r="AR70" i="11"/>
  <c r="AJ70" i="11"/>
  <c r="AY70" i="11"/>
  <c r="AP70" i="11"/>
  <c r="BC7" i="3" l="1"/>
  <c r="BD7" i="3"/>
  <c r="BE7" i="3"/>
  <c r="BF7" i="3"/>
  <c r="BG7" i="3"/>
  <c r="BH7" i="3"/>
  <c r="BC8" i="3"/>
  <c r="BD8" i="3"/>
  <c r="BE8" i="3"/>
  <c r="BF8" i="3"/>
  <c r="BG8" i="3"/>
  <c r="BH8" i="3"/>
  <c r="BA7" i="3"/>
  <c r="BB7" i="3"/>
  <c r="BA8" i="3"/>
  <c r="BB8" i="3"/>
  <c r="AY7" i="3"/>
  <c r="AZ7" i="3"/>
  <c r="AY8" i="3"/>
  <c r="AZ8" i="3"/>
  <c r="AR7" i="3"/>
  <c r="AS7" i="3"/>
  <c r="AT7" i="3"/>
  <c r="AU7" i="3"/>
  <c r="AV7" i="3"/>
  <c r="AW7" i="3"/>
  <c r="AX7" i="3"/>
  <c r="AR8" i="3"/>
  <c r="AS8" i="3"/>
  <c r="AT8" i="3"/>
  <c r="AU8" i="3"/>
  <c r="AV8" i="3"/>
  <c r="AW8" i="3"/>
  <c r="AX8" i="3"/>
  <c r="AQ8" i="3"/>
  <c r="I10" i="7" l="1"/>
  <c r="J10" i="7"/>
  <c r="S10" i="7"/>
  <c r="M10" i="7"/>
  <c r="Q10" i="7"/>
  <c r="L10" i="7"/>
  <c r="O10" i="7"/>
  <c r="K10" i="7"/>
  <c r="R10" i="7"/>
  <c r="N10" i="7"/>
  <c r="P10" i="7"/>
  <c r="H10" i="7"/>
  <c r="AQ7" i="3"/>
  <c r="AR5" i="3" l="1"/>
  <c r="AS5" i="3"/>
  <c r="AT5" i="3"/>
  <c r="AU5" i="3"/>
  <c r="AV5" i="3"/>
  <c r="AW5" i="3"/>
  <c r="AX5" i="3"/>
  <c r="AY5" i="3"/>
  <c r="AZ5" i="3"/>
  <c r="BA5" i="3"/>
  <c r="BB5" i="3"/>
  <c r="BC5" i="3"/>
  <c r="BD5" i="3"/>
  <c r="BE5" i="3"/>
  <c r="BF5" i="3"/>
  <c r="BG5" i="3"/>
  <c r="BH5" i="3"/>
  <c r="AR6" i="3"/>
  <c r="AS6" i="3"/>
  <c r="AT6" i="3"/>
  <c r="AU6" i="3"/>
  <c r="AV6" i="3"/>
  <c r="AW6" i="3"/>
  <c r="AX6" i="3"/>
  <c r="AY6" i="3"/>
  <c r="AZ6" i="3"/>
  <c r="BA6" i="3"/>
  <c r="BB6" i="3"/>
  <c r="BC6" i="3"/>
  <c r="BD6" i="3"/>
  <c r="BE6" i="3"/>
  <c r="BF6" i="3"/>
  <c r="BG6" i="3"/>
  <c r="BH6" i="3"/>
  <c r="AQ6" i="3"/>
  <c r="AQ5" i="3"/>
  <c r="AZ17" i="6" l="1"/>
  <c r="AY17" i="6"/>
  <c r="AX17" i="6"/>
  <c r="AW17" i="6"/>
  <c r="AV17" i="6"/>
  <c r="AU17" i="6"/>
  <c r="AT17" i="6"/>
  <c r="AS17" i="6"/>
  <c r="AR17" i="6"/>
  <c r="AQ17" i="6"/>
  <c r="AP17" i="6"/>
  <c r="AO17" i="6"/>
  <c r="AN17" i="6"/>
  <c r="AM17" i="6"/>
  <c r="AL17" i="6"/>
  <c r="AK17" i="6"/>
  <c r="AJ17" i="6"/>
  <c r="AI17" i="6"/>
  <c r="AZ11" i="6"/>
  <c r="AY11" i="6"/>
  <c r="AX11" i="6"/>
  <c r="AW11" i="6"/>
  <c r="AV11" i="6"/>
  <c r="AU11" i="6"/>
  <c r="AT11" i="6"/>
  <c r="AS11" i="6"/>
  <c r="AR11" i="6"/>
  <c r="AQ11" i="6"/>
  <c r="AP11" i="6"/>
  <c r="AO11" i="6"/>
  <c r="AN11" i="6"/>
  <c r="AM11" i="6"/>
  <c r="AL11" i="6"/>
  <c r="AK11" i="6"/>
  <c r="AJ11" i="6"/>
  <c r="AI11" i="6"/>
  <c r="AZ10" i="6"/>
  <c r="AY10" i="6"/>
  <c r="AX10" i="6"/>
  <c r="AW10" i="6"/>
  <c r="AV10" i="6"/>
  <c r="AU10" i="6"/>
  <c r="AT10" i="6"/>
  <c r="AS10" i="6"/>
  <c r="AR10" i="6"/>
  <c r="AQ10" i="6"/>
  <c r="AP10" i="6"/>
  <c r="AO10" i="6"/>
  <c r="AN10" i="6"/>
  <c r="AM10" i="6"/>
  <c r="AL10" i="6"/>
  <c r="AK10" i="6"/>
  <c r="AJ10" i="6"/>
  <c r="AI10" i="6"/>
  <c r="AY24" i="4"/>
  <c r="AZ24" i="4"/>
  <c r="AV24" i="4"/>
  <c r="AW24" i="4"/>
  <c r="AX24" i="4"/>
  <c r="AS24" i="4"/>
  <c r="AT24" i="4"/>
  <c r="AU24" i="4"/>
  <c r="AP24" i="4"/>
  <c r="AQ24" i="4"/>
  <c r="AR24" i="4"/>
  <c r="AM24" i="4"/>
  <c r="AN24" i="4"/>
  <c r="AO24" i="4"/>
  <c r="AJ24" i="4"/>
  <c r="AK24" i="4"/>
  <c r="AL24" i="4"/>
  <c r="AI24" i="4"/>
  <c r="AI23" i="4"/>
  <c r="AS23" i="4"/>
  <c r="AT23" i="4"/>
  <c r="AU23" i="4"/>
  <c r="AV23" i="4"/>
  <c r="AW23" i="4"/>
  <c r="AX23" i="4"/>
  <c r="AY23" i="4"/>
  <c r="AZ23" i="4"/>
  <c r="AP23" i="4"/>
  <c r="AQ23" i="4"/>
  <c r="AR23" i="4"/>
  <c r="AM23" i="4"/>
  <c r="AN23" i="4"/>
  <c r="AO23" i="4"/>
  <c r="AJ23" i="4"/>
  <c r="AK23" i="4"/>
  <c r="AL23" i="4"/>
  <c r="AI22" i="4"/>
  <c r="AR12" i="4"/>
  <c r="AS12" i="4"/>
  <c r="AT12" i="4"/>
  <c r="AU12" i="4"/>
  <c r="AV12" i="4"/>
  <c r="AW12" i="4"/>
  <c r="AX12" i="4"/>
  <c r="AY12" i="4"/>
  <c r="AZ12" i="4"/>
  <c r="AR13" i="4"/>
  <c r="AS13" i="4"/>
  <c r="AT13" i="4"/>
  <c r="AU13" i="4"/>
  <c r="AV13" i="4"/>
  <c r="AW13" i="4"/>
  <c r="AX13" i="4"/>
  <c r="AY13" i="4"/>
  <c r="AZ13" i="4"/>
  <c r="AN12" i="4"/>
  <c r="AO12" i="4"/>
  <c r="AP12" i="4"/>
  <c r="AQ12" i="4"/>
  <c r="AN13" i="4"/>
  <c r="AO13" i="4"/>
  <c r="AP13" i="4"/>
  <c r="AQ13" i="4"/>
  <c r="AJ12" i="4"/>
  <c r="AK12" i="4"/>
  <c r="AL12" i="4"/>
  <c r="AM12" i="4"/>
  <c r="AJ13" i="4"/>
  <c r="AK13" i="4"/>
  <c r="AL13" i="4"/>
  <c r="AM13" i="4"/>
  <c r="AI12" i="4"/>
  <c r="AI13" i="4"/>
  <c r="AW19" i="4" l="1"/>
  <c r="AS19" i="4"/>
  <c r="AO19" i="4"/>
  <c r="AK19" i="4"/>
  <c r="AY21" i="4"/>
  <c r="AW21" i="4"/>
  <c r="AU21" i="4"/>
  <c r="AS21" i="4"/>
  <c r="AQ21" i="4"/>
  <c r="AO21" i="4"/>
  <c r="AM21" i="4"/>
  <c r="AK21" i="4"/>
  <c r="AI21" i="4"/>
  <c r="AZ21" i="4"/>
  <c r="AY19" i="4"/>
  <c r="AU19" i="4"/>
  <c r="AQ19" i="4"/>
  <c r="AM19" i="4"/>
  <c r="AI19" i="4"/>
  <c r="AZ19" i="4"/>
  <c r="AZ22" i="4"/>
  <c r="AZ18" i="4"/>
  <c r="AZ17" i="4"/>
  <c r="AZ16" i="4"/>
  <c r="AZ15" i="4"/>
  <c r="AZ14" i="4"/>
  <c r="AK11" i="4"/>
  <c r="AY20" i="4" l="1"/>
  <c r="AJ20" i="4"/>
  <c r="AL20" i="4"/>
  <c r="AN20" i="4"/>
  <c r="AP20" i="4"/>
  <c r="AR20" i="4"/>
  <c r="AT20" i="4"/>
  <c r="AV20" i="4"/>
  <c r="AX20" i="4"/>
  <c r="AZ20" i="4"/>
  <c r="AJ19" i="4"/>
  <c r="AL19" i="4"/>
  <c r="AN19" i="4"/>
  <c r="AP19" i="4"/>
  <c r="AR19" i="4"/>
  <c r="AT19" i="4"/>
  <c r="AV19" i="4"/>
  <c r="AX19" i="4"/>
  <c r="AI20" i="4"/>
  <c r="AK20" i="4"/>
  <c r="AM20" i="4"/>
  <c r="AO20" i="4"/>
  <c r="AQ20" i="4"/>
  <c r="AS20" i="4"/>
  <c r="AU20" i="4"/>
  <c r="AW20" i="4"/>
  <c r="AJ21" i="4"/>
  <c r="AL21" i="4"/>
  <c r="AN21" i="4"/>
  <c r="AP21" i="4"/>
  <c r="AR21" i="4"/>
  <c r="AT21" i="4"/>
  <c r="AV21" i="4"/>
  <c r="AX21" i="4"/>
  <c r="AK22" i="4"/>
  <c r="AO22" i="4"/>
  <c r="AS22" i="4"/>
  <c r="AW22" i="4"/>
  <c r="AM22" i="4"/>
  <c r="AQ22" i="4"/>
  <c r="AU22" i="4"/>
  <c r="AY22" i="4"/>
  <c r="AJ22" i="4"/>
  <c r="AL22" i="4"/>
  <c r="AN22" i="4"/>
  <c r="AP22" i="4"/>
  <c r="AR22" i="4"/>
  <c r="AT22" i="4"/>
  <c r="AV22" i="4"/>
  <c r="AX22" i="4"/>
  <c r="AZ9" i="4"/>
  <c r="AY9" i="4"/>
  <c r="AU9" i="4"/>
  <c r="AQ9" i="4"/>
  <c r="AM9" i="4"/>
  <c r="AI9" i="4"/>
  <c r="AO9" i="4"/>
  <c r="AW9" i="4"/>
  <c r="AK9" i="4"/>
  <c r="AS9" i="4"/>
  <c r="AZ11" i="4"/>
  <c r="AY11" i="4"/>
  <c r="AU11" i="4"/>
  <c r="AQ11" i="4"/>
  <c r="AM11" i="4"/>
  <c r="AI11" i="4"/>
  <c r="AW11" i="4"/>
  <c r="AS11" i="4"/>
  <c r="AO11" i="4"/>
  <c r="AK14" i="4"/>
  <c r="AO14" i="4"/>
  <c r="AS14" i="4"/>
  <c r="AW14" i="4"/>
  <c r="AK15" i="4"/>
  <c r="AO15" i="4"/>
  <c r="AS15" i="4"/>
  <c r="AW15" i="4"/>
  <c r="AK16" i="4"/>
  <c r="AO16" i="4"/>
  <c r="AS16" i="4"/>
  <c r="AW16" i="4"/>
  <c r="AK17" i="4"/>
  <c r="AO17" i="4"/>
  <c r="AS17" i="4"/>
  <c r="AW17" i="4"/>
  <c r="AK18" i="4"/>
  <c r="AO18" i="4"/>
  <c r="AS18" i="4"/>
  <c r="AW18" i="4"/>
  <c r="AI14" i="4"/>
  <c r="AM14" i="4"/>
  <c r="AQ14" i="4"/>
  <c r="AU14" i="4"/>
  <c r="AY14" i="4"/>
  <c r="AI15" i="4"/>
  <c r="AM15" i="4"/>
  <c r="AQ15" i="4"/>
  <c r="AU15" i="4"/>
  <c r="AY15" i="4"/>
  <c r="AI16" i="4"/>
  <c r="AM16" i="4"/>
  <c r="AQ16" i="4"/>
  <c r="AU16" i="4"/>
  <c r="AY16" i="4"/>
  <c r="AI17" i="4"/>
  <c r="AM17" i="4"/>
  <c r="AQ17" i="4"/>
  <c r="AU17" i="4"/>
  <c r="AY17" i="4"/>
  <c r="AI18" i="4"/>
  <c r="AM18" i="4"/>
  <c r="AQ18" i="4"/>
  <c r="AU18" i="4"/>
  <c r="AY18" i="4"/>
  <c r="AJ18" i="4"/>
  <c r="AL18" i="4"/>
  <c r="AN18" i="4"/>
  <c r="AP18" i="4"/>
  <c r="AR18" i="4"/>
  <c r="AT18" i="4"/>
  <c r="AV18" i="4"/>
  <c r="AX18" i="4"/>
  <c r="AJ17" i="4"/>
  <c r="AL17" i="4"/>
  <c r="AN17" i="4"/>
  <c r="AP17" i="4"/>
  <c r="AR17" i="4"/>
  <c r="AT17" i="4"/>
  <c r="AV17" i="4"/>
  <c r="AX17" i="4"/>
  <c r="AJ16" i="4"/>
  <c r="AL16" i="4"/>
  <c r="AN16" i="4"/>
  <c r="AP16" i="4"/>
  <c r="AR16" i="4"/>
  <c r="AT16" i="4"/>
  <c r="AV16" i="4"/>
  <c r="AX16" i="4"/>
  <c r="AJ15" i="4"/>
  <c r="AL15" i="4"/>
  <c r="AN15" i="4"/>
  <c r="AP15" i="4"/>
  <c r="AR15" i="4"/>
  <c r="AT15" i="4"/>
  <c r="AV15" i="4"/>
  <c r="AX15" i="4"/>
  <c r="AJ14" i="4"/>
  <c r="AL14" i="4"/>
  <c r="AN14" i="4"/>
  <c r="AP14" i="4"/>
  <c r="AR14" i="4"/>
  <c r="AT14" i="4"/>
  <c r="AV14" i="4"/>
  <c r="AX14" i="4"/>
  <c r="AJ11" i="4"/>
  <c r="AL11" i="4"/>
  <c r="AN11" i="4"/>
  <c r="AP11" i="4"/>
  <c r="AR11" i="4"/>
  <c r="AT11" i="4"/>
  <c r="AV11" i="4"/>
  <c r="AX11" i="4"/>
  <c r="AJ9" i="4"/>
  <c r="AL9" i="4"/>
  <c r="AN9" i="4"/>
  <c r="AP9" i="4"/>
  <c r="AR9" i="4"/>
  <c r="AT9" i="4"/>
  <c r="AV9" i="4"/>
  <c r="AX9" i="4"/>
  <c r="AJ12" i="5"/>
  <c r="AK12" i="5"/>
  <c r="AL12" i="5"/>
  <c r="AM12" i="5"/>
  <c r="AN12" i="5"/>
  <c r="AO12" i="5"/>
  <c r="AP12" i="5"/>
  <c r="AQ12" i="5"/>
  <c r="AR12" i="5"/>
  <c r="AS12" i="5"/>
  <c r="AT12" i="5"/>
  <c r="AU12" i="5"/>
  <c r="AV12" i="5"/>
  <c r="AW12" i="5"/>
  <c r="AX12" i="5"/>
  <c r="AY12" i="5"/>
  <c r="AZ12" i="5"/>
  <c r="AI12" i="5"/>
  <c r="AQ11" i="5"/>
  <c r="AR11" i="5"/>
  <c r="AS11" i="5"/>
  <c r="AT11" i="5"/>
  <c r="AU11" i="5"/>
  <c r="AV11" i="5"/>
  <c r="AW11" i="5"/>
  <c r="AX11" i="5"/>
  <c r="AY11" i="5"/>
  <c r="AZ11" i="5"/>
  <c r="AJ11" i="5"/>
  <c r="AK11" i="5"/>
  <c r="AL11" i="5"/>
  <c r="AM11" i="5"/>
  <c r="AN11" i="5"/>
  <c r="AO11" i="5"/>
  <c r="AP11" i="5"/>
  <c r="AI11" i="5"/>
  <c r="AM10" i="5" l="1"/>
  <c r="AZ9" i="5"/>
  <c r="AZ8" i="5"/>
  <c r="AZ7" i="5"/>
  <c r="AZ6" i="5"/>
  <c r="AI10" i="5" l="1"/>
  <c r="AK10" i="5"/>
  <c r="AZ10" i="5"/>
  <c r="AX10" i="5"/>
  <c r="AV10" i="5"/>
  <c r="AT10" i="5"/>
  <c r="AR10" i="5"/>
  <c r="AP10" i="5"/>
  <c r="AN10" i="5"/>
  <c r="AJ10" i="5"/>
  <c r="AL10" i="5"/>
  <c r="AY10" i="5"/>
  <c r="AW10" i="5"/>
  <c r="AU10" i="5"/>
  <c r="AS10" i="5"/>
  <c r="AQ10" i="5"/>
  <c r="AO10" i="5"/>
  <c r="AI9" i="5"/>
  <c r="AK9" i="5"/>
  <c r="AM9" i="5"/>
  <c r="AO9" i="5"/>
  <c r="AQ9" i="5"/>
  <c r="AS9" i="5"/>
  <c r="AU9" i="5"/>
  <c r="AW9" i="5"/>
  <c r="AY9" i="5"/>
  <c r="AJ9" i="5"/>
  <c r="AL9" i="5"/>
  <c r="AN9" i="5"/>
  <c r="AP9" i="5"/>
  <c r="AR9" i="5"/>
  <c r="AT9" i="5"/>
  <c r="AV9" i="5"/>
  <c r="AX9" i="5"/>
  <c r="AI8" i="5"/>
  <c r="AK8" i="5"/>
  <c r="AM8" i="5"/>
  <c r="AO8" i="5"/>
  <c r="AQ8" i="5"/>
  <c r="AS8" i="5"/>
  <c r="AU8" i="5"/>
  <c r="AW8" i="5"/>
  <c r="AY8" i="5"/>
  <c r="AJ8" i="5"/>
  <c r="AL8" i="5"/>
  <c r="AN8" i="5"/>
  <c r="AP8" i="5"/>
  <c r="AR8" i="5"/>
  <c r="AT8" i="5"/>
  <c r="AV8" i="5"/>
  <c r="AX8" i="5"/>
  <c r="AI6" i="5"/>
  <c r="AK6" i="5"/>
  <c r="AM6" i="5"/>
  <c r="AO6" i="5"/>
  <c r="AQ6" i="5"/>
  <c r="AS6" i="5"/>
  <c r="AU6" i="5"/>
  <c r="AW6" i="5"/>
  <c r="AY6" i="5"/>
  <c r="AI7" i="5"/>
  <c r="AK7" i="5"/>
  <c r="AM7" i="5"/>
  <c r="AO7" i="5"/>
  <c r="AQ7" i="5"/>
  <c r="AS7" i="5"/>
  <c r="AU7" i="5"/>
  <c r="AW7" i="5"/>
  <c r="AY7" i="5"/>
  <c r="AJ6" i="5"/>
  <c r="AL6" i="5"/>
  <c r="AN6" i="5"/>
  <c r="AP6" i="5"/>
  <c r="AR6" i="5"/>
  <c r="AT6" i="5"/>
  <c r="AV6" i="5"/>
  <c r="AX6" i="5"/>
  <c r="AJ7" i="5"/>
  <c r="AL7" i="5"/>
  <c r="AN7" i="5"/>
  <c r="AP7" i="5"/>
  <c r="AR7" i="5"/>
  <c r="AT7" i="5"/>
  <c r="AV7" i="5"/>
  <c r="AX7" i="5"/>
  <c r="M14" i="7"/>
  <c r="H14" i="7"/>
  <c r="C14" i="7"/>
  <c r="G14" i="7"/>
  <c r="F14" i="7"/>
  <c r="R14" i="7"/>
  <c r="J14" i="7"/>
  <c r="O14" i="7"/>
  <c r="Q14" i="7"/>
  <c r="D14" i="7"/>
  <c r="L14" i="7"/>
  <c r="K14" i="7"/>
  <c r="B14" i="7"/>
  <c r="I14" i="7"/>
  <c r="N14" i="7"/>
  <c r="S14" i="7"/>
  <c r="E14" i="7"/>
  <c r="P14" i="7"/>
  <c r="AZ21" i="6" l="1"/>
  <c r="AY21" i="6"/>
  <c r="AX21" i="6"/>
  <c r="AW21" i="6"/>
  <c r="AV21" i="6"/>
  <c r="AU21" i="6"/>
  <c r="AT21" i="6"/>
  <c r="AS21" i="6"/>
  <c r="AR21" i="6"/>
  <c r="AQ21" i="6"/>
  <c r="AP21" i="6"/>
  <c r="AO21" i="6"/>
  <c r="AN21" i="6"/>
  <c r="AM21" i="6"/>
  <c r="AL21" i="6"/>
  <c r="AK21" i="6"/>
  <c r="AJ21" i="6"/>
  <c r="AI21" i="6"/>
  <c r="AZ20" i="6"/>
  <c r="AY20" i="6"/>
  <c r="AX20" i="6"/>
  <c r="AW20" i="6"/>
  <c r="AV20" i="6"/>
  <c r="AU20" i="6"/>
  <c r="AT20" i="6"/>
  <c r="AS20" i="6"/>
  <c r="AR20" i="6"/>
  <c r="AQ20" i="6"/>
  <c r="AP20" i="6"/>
  <c r="AO20" i="6"/>
  <c r="AN20" i="6"/>
  <c r="AM20" i="6"/>
  <c r="AL20" i="6"/>
  <c r="AK20" i="6"/>
  <c r="AJ20" i="6"/>
  <c r="AI20" i="6"/>
  <c r="P17" i="7" l="1"/>
  <c r="AI27" i="4"/>
  <c r="AI6" i="4"/>
  <c r="AZ5" i="4"/>
  <c r="AY5" i="4"/>
  <c r="AX5" i="4"/>
  <c r="AW5" i="4"/>
  <c r="AV5" i="4"/>
  <c r="AU5" i="4"/>
  <c r="AT5" i="4"/>
  <c r="AS5" i="4"/>
  <c r="AR5" i="4"/>
  <c r="AQ5" i="4"/>
  <c r="AP5" i="4"/>
  <c r="AO5" i="4"/>
  <c r="AN5" i="4"/>
  <c r="AM5" i="4"/>
  <c r="AL5" i="4"/>
  <c r="AK5" i="4"/>
  <c r="AJ5" i="4"/>
  <c r="AI5" i="4"/>
  <c r="AJ26" i="4"/>
  <c r="AK26" i="4"/>
  <c r="AL26" i="4"/>
  <c r="AM26" i="4"/>
  <c r="AN26" i="4"/>
  <c r="AO26" i="4"/>
  <c r="AP26" i="4"/>
  <c r="AQ26" i="4"/>
  <c r="AR26" i="4"/>
  <c r="AS26" i="4"/>
  <c r="AT26" i="4"/>
  <c r="AU26" i="4"/>
  <c r="AV26" i="4"/>
  <c r="AW26" i="4"/>
  <c r="AX26" i="4"/>
  <c r="AY26" i="4"/>
  <c r="AZ26" i="4"/>
  <c r="AI26" i="4"/>
  <c r="AJ25" i="4"/>
  <c r="AK25" i="4"/>
  <c r="AL25" i="4"/>
  <c r="AM25" i="4"/>
  <c r="AN25" i="4"/>
  <c r="AO25" i="4"/>
  <c r="AP25" i="4"/>
  <c r="AQ25" i="4"/>
  <c r="AR25" i="4"/>
  <c r="AS25" i="4"/>
  <c r="AT25" i="4"/>
  <c r="AU25" i="4"/>
  <c r="AV25" i="4"/>
  <c r="AW25" i="4"/>
  <c r="AX25" i="4"/>
  <c r="AY25" i="4"/>
  <c r="AZ25" i="4"/>
  <c r="AI25" i="4"/>
  <c r="AY18" i="6" l="1"/>
  <c r="AW18" i="6"/>
  <c r="AU18" i="6"/>
  <c r="AS18" i="6"/>
  <c r="AQ18" i="6"/>
  <c r="AO18" i="6"/>
  <c r="AM18" i="6"/>
  <c r="AK18" i="6"/>
  <c r="AI18" i="6"/>
  <c r="AZ18" i="6"/>
  <c r="AY16" i="6"/>
  <c r="AW16" i="6"/>
  <c r="AU16" i="6"/>
  <c r="AS16" i="6"/>
  <c r="AQ16" i="6"/>
  <c r="AO16" i="6"/>
  <c r="AM16" i="6"/>
  <c r="AK16" i="6"/>
  <c r="AI16" i="6"/>
  <c r="AZ16" i="6"/>
  <c r="AZ6" i="6"/>
  <c r="AY6" i="6"/>
  <c r="AX6" i="6"/>
  <c r="AW6" i="6"/>
  <c r="AV6" i="6"/>
  <c r="AU6" i="6"/>
  <c r="AT6" i="6"/>
  <c r="AS6" i="6"/>
  <c r="AR6" i="6"/>
  <c r="AQ6" i="6"/>
  <c r="AP6" i="6"/>
  <c r="AO6" i="6"/>
  <c r="AN6" i="6"/>
  <c r="AM6" i="6"/>
  <c r="AL6" i="6"/>
  <c r="AK6" i="6"/>
  <c r="AJ6" i="6"/>
  <c r="AI6" i="6"/>
  <c r="AJ18" i="6" l="1"/>
  <c r="AL18" i="6"/>
  <c r="AN18" i="6"/>
  <c r="AP18" i="6"/>
  <c r="AR18" i="6"/>
  <c r="AT18" i="6"/>
  <c r="AV18" i="6"/>
  <c r="AX18" i="6"/>
  <c r="AJ16" i="6"/>
  <c r="AL16" i="6"/>
  <c r="AN16" i="6"/>
  <c r="AP16" i="6"/>
  <c r="AR16" i="6"/>
  <c r="AT16" i="6"/>
  <c r="AV16" i="6"/>
  <c r="AX16" i="6"/>
  <c r="E17" i="7"/>
  <c r="S17" i="7"/>
  <c r="N17" i="7"/>
  <c r="I17" i="7"/>
  <c r="B17" i="7"/>
  <c r="K17" i="7"/>
  <c r="L17" i="7"/>
  <c r="D17" i="7"/>
  <c r="Q17" i="7"/>
  <c r="O17" i="7"/>
  <c r="J17" i="7"/>
  <c r="R17" i="7"/>
  <c r="F17" i="7"/>
  <c r="G17" i="7"/>
  <c r="C17" i="7"/>
  <c r="H17" i="7"/>
  <c r="M17" i="7"/>
  <c r="B11" i="7"/>
  <c r="AZ23" i="6"/>
  <c r="AY23" i="6"/>
  <c r="AX23" i="6"/>
  <c r="AW23" i="6"/>
  <c r="AV23" i="6"/>
  <c r="AU23" i="6"/>
  <c r="AT23" i="6"/>
  <c r="AS23" i="6"/>
  <c r="AR23" i="6"/>
  <c r="AQ23" i="6"/>
  <c r="AP23" i="6"/>
  <c r="AO23" i="6"/>
  <c r="AN23" i="6"/>
  <c r="AM23" i="6"/>
  <c r="AL23" i="6"/>
  <c r="AK23" i="6"/>
  <c r="AJ23" i="6"/>
  <c r="AI23" i="6"/>
  <c r="AZ22" i="6"/>
  <c r="AY22" i="6"/>
  <c r="AX22" i="6"/>
  <c r="AW22" i="6"/>
  <c r="AV22" i="6"/>
  <c r="AU22" i="6"/>
  <c r="AT22" i="6"/>
  <c r="AS22" i="6"/>
  <c r="AR22" i="6"/>
  <c r="AQ22" i="6"/>
  <c r="AP22" i="6"/>
  <c r="AO22" i="6"/>
  <c r="AN22" i="6"/>
  <c r="AM22" i="6"/>
  <c r="AL22" i="6"/>
  <c r="AK22" i="6"/>
  <c r="AJ22" i="6"/>
  <c r="AI22" i="6"/>
  <c r="AZ19" i="6"/>
  <c r="AY19" i="6"/>
  <c r="AX19" i="6"/>
  <c r="AW19" i="6"/>
  <c r="AV19" i="6"/>
  <c r="AU19" i="6"/>
  <c r="AT19" i="6"/>
  <c r="AS19" i="6"/>
  <c r="AR19" i="6"/>
  <c r="AQ19" i="6"/>
  <c r="AP19" i="6"/>
  <c r="AO19" i="6"/>
  <c r="AN19" i="6"/>
  <c r="AM19" i="6"/>
  <c r="AL19" i="6"/>
  <c r="AK19" i="6"/>
  <c r="AJ19" i="6"/>
  <c r="AI19" i="6"/>
  <c r="AP15" i="6"/>
  <c r="AL15" i="6"/>
  <c r="AT15" i="6"/>
  <c r="AZ14" i="6"/>
  <c r="AY14" i="6"/>
  <c r="AX14" i="6"/>
  <c r="AW14" i="6"/>
  <c r="AV14" i="6"/>
  <c r="AU14" i="6"/>
  <c r="AT14" i="6"/>
  <c r="AS14" i="6"/>
  <c r="AR14" i="6"/>
  <c r="AQ14" i="6"/>
  <c r="AP14" i="6"/>
  <c r="AO14" i="6"/>
  <c r="AN14" i="6"/>
  <c r="AM14" i="6"/>
  <c r="AL14" i="6"/>
  <c r="AK14" i="6"/>
  <c r="AJ14" i="6"/>
  <c r="AI14" i="6"/>
  <c r="AZ13" i="6"/>
  <c r="AY13" i="6"/>
  <c r="AX13" i="6"/>
  <c r="AW13" i="6"/>
  <c r="AV13" i="6"/>
  <c r="AU13" i="6"/>
  <c r="AT13" i="6"/>
  <c r="AS13" i="6"/>
  <c r="AR13" i="6"/>
  <c r="AQ13" i="6"/>
  <c r="AP13" i="6"/>
  <c r="AO13" i="6"/>
  <c r="AN13" i="6"/>
  <c r="AM13" i="6"/>
  <c r="AL13" i="6"/>
  <c r="AK13" i="6"/>
  <c r="AJ13" i="6"/>
  <c r="AI13" i="6"/>
  <c r="AZ12" i="6"/>
  <c r="AY12" i="6"/>
  <c r="AX12" i="6"/>
  <c r="AW12" i="6"/>
  <c r="AV12" i="6"/>
  <c r="AU12" i="6"/>
  <c r="AT12" i="6"/>
  <c r="AS12" i="6"/>
  <c r="AR12" i="6"/>
  <c r="AQ12" i="6"/>
  <c r="AP12" i="6"/>
  <c r="AO12" i="6"/>
  <c r="AN12" i="6"/>
  <c r="AM12" i="6"/>
  <c r="AL12" i="6"/>
  <c r="AK12" i="6"/>
  <c r="AJ12" i="6"/>
  <c r="AI12" i="6"/>
  <c r="AZ9" i="6"/>
  <c r="AY9" i="6"/>
  <c r="AX9" i="6"/>
  <c r="AW9" i="6"/>
  <c r="AV9" i="6"/>
  <c r="AU9" i="6"/>
  <c r="AT9" i="6"/>
  <c r="AS9" i="6"/>
  <c r="AR9" i="6"/>
  <c r="AQ9" i="6"/>
  <c r="AP9" i="6"/>
  <c r="AO9" i="6"/>
  <c r="AN9" i="6"/>
  <c r="AM9" i="6"/>
  <c r="AL9" i="6"/>
  <c r="AK9" i="6"/>
  <c r="AJ9" i="6"/>
  <c r="AI9" i="6"/>
  <c r="AZ8" i="6"/>
  <c r="AY8" i="6"/>
  <c r="AX8" i="6"/>
  <c r="AW8" i="6"/>
  <c r="AV8" i="6"/>
  <c r="AU8" i="6"/>
  <c r="AT8" i="6"/>
  <c r="AS8" i="6"/>
  <c r="AR8" i="6"/>
  <c r="AQ8" i="6"/>
  <c r="AP8" i="6"/>
  <c r="AO8" i="6"/>
  <c r="AN8" i="6"/>
  <c r="AM8" i="6"/>
  <c r="AL8" i="6"/>
  <c r="AK8" i="6"/>
  <c r="AJ8" i="6"/>
  <c r="AI8" i="6"/>
  <c r="AZ7" i="6"/>
  <c r="AY7" i="6"/>
  <c r="AX7" i="6"/>
  <c r="AW7" i="6"/>
  <c r="AV7" i="6"/>
  <c r="AU7" i="6"/>
  <c r="AT7" i="6"/>
  <c r="AS7" i="6"/>
  <c r="AR7" i="6"/>
  <c r="AQ7" i="6"/>
  <c r="AP7" i="6"/>
  <c r="AO7" i="6"/>
  <c r="AN7" i="6"/>
  <c r="AM7" i="6"/>
  <c r="AL7" i="6"/>
  <c r="AK7" i="6"/>
  <c r="AJ7" i="6"/>
  <c r="AI7" i="6"/>
  <c r="AZ5" i="6"/>
  <c r="AY5" i="6"/>
  <c r="AX5" i="6"/>
  <c r="AW5" i="6"/>
  <c r="AV5" i="6"/>
  <c r="AU5" i="6"/>
  <c r="AT5" i="6"/>
  <c r="AS5" i="6"/>
  <c r="AR5" i="6"/>
  <c r="AQ5" i="6"/>
  <c r="AP5" i="6"/>
  <c r="AO5" i="6"/>
  <c r="AN5" i="6"/>
  <c r="AM5" i="6"/>
  <c r="AL5" i="6"/>
  <c r="AK5" i="6"/>
  <c r="AJ5" i="6"/>
  <c r="AI5" i="6"/>
  <c r="AZ5" i="5"/>
  <c r="AZ13" i="5" s="1"/>
  <c r="E7" i="7" s="1"/>
  <c r="AY5" i="5"/>
  <c r="AX5" i="5"/>
  <c r="AX13" i="5" s="1"/>
  <c r="N7" i="7" s="1"/>
  <c r="AW5" i="5"/>
  <c r="AW13" i="5" s="1"/>
  <c r="I7" i="7" s="1"/>
  <c r="AV5" i="5"/>
  <c r="AV13" i="5" s="1"/>
  <c r="B7" i="7" s="1"/>
  <c r="AU5" i="5"/>
  <c r="AT5" i="5"/>
  <c r="AT13" i="5" s="1"/>
  <c r="L7" i="7" s="1"/>
  <c r="AS5" i="5"/>
  <c r="AS13" i="5" s="1"/>
  <c r="D7" i="7" s="1"/>
  <c r="AR5" i="5"/>
  <c r="AR13" i="5" s="1"/>
  <c r="Q7" i="7" s="1"/>
  <c r="AQ5" i="5"/>
  <c r="AP5" i="5"/>
  <c r="AP13" i="5" s="1"/>
  <c r="J7" i="7" s="1"/>
  <c r="AO5" i="5"/>
  <c r="AN5" i="5"/>
  <c r="AN13" i="5" s="1"/>
  <c r="F7" i="7" s="1"/>
  <c r="AM5" i="5"/>
  <c r="AL5" i="5"/>
  <c r="AL13" i="5" s="1"/>
  <c r="C7" i="7" s="1"/>
  <c r="AK5" i="5"/>
  <c r="AK13" i="5" s="1"/>
  <c r="H7" i="7" s="1"/>
  <c r="AJ5" i="5"/>
  <c r="AJ13" i="5" s="1"/>
  <c r="M7" i="7" s="1"/>
  <c r="AI5" i="5"/>
  <c r="AZ27" i="4"/>
  <c r="AY27" i="4"/>
  <c r="AX27" i="4"/>
  <c r="AW27" i="4"/>
  <c r="AV27" i="4"/>
  <c r="AU27" i="4"/>
  <c r="AT27" i="4"/>
  <c r="AS27" i="4"/>
  <c r="AR27" i="4"/>
  <c r="AQ27" i="4"/>
  <c r="AP27" i="4"/>
  <c r="AO27" i="4"/>
  <c r="AN27" i="4"/>
  <c r="AM27" i="4"/>
  <c r="AL27" i="4"/>
  <c r="AK27" i="4"/>
  <c r="AJ27" i="4"/>
  <c r="AJ7" i="4"/>
  <c r="AW7" i="4"/>
  <c r="AZ6" i="4"/>
  <c r="AY6" i="4"/>
  <c r="AX6" i="4"/>
  <c r="AW6" i="4"/>
  <c r="AV6" i="4"/>
  <c r="AU6" i="4"/>
  <c r="AT6" i="4"/>
  <c r="AS6" i="4"/>
  <c r="AR6" i="4"/>
  <c r="AQ6" i="4"/>
  <c r="AP6" i="4"/>
  <c r="AO6" i="4"/>
  <c r="AN6" i="4"/>
  <c r="AM6" i="4"/>
  <c r="AL6" i="4"/>
  <c r="AK6" i="4"/>
  <c r="AJ6" i="4"/>
  <c r="BD9" i="3"/>
  <c r="B5" i="7" s="1"/>
  <c r="AZ9" i="3"/>
  <c r="Q5" i="7" s="1"/>
  <c r="AV9" i="3"/>
  <c r="F5" i="7" s="1"/>
  <c r="AR9" i="3"/>
  <c r="M5" i="7" s="1"/>
  <c r="BH9" i="3"/>
  <c r="E5" i="7" s="1"/>
  <c r="BA9" i="3"/>
  <c r="D5" i="7" s="1"/>
  <c r="AW9" i="3"/>
  <c r="R5" i="7" s="1"/>
  <c r="AS9" i="3"/>
  <c r="H5" i="7" s="1"/>
  <c r="AR7" i="4" l="1"/>
  <c r="AN7" i="4"/>
  <c r="AX10" i="4"/>
  <c r="AI10" i="4"/>
  <c r="AQ10" i="4"/>
  <c r="AY10" i="4"/>
  <c r="AZ7" i="4"/>
  <c r="AI7" i="4"/>
  <c r="AK7" i="4"/>
  <c r="AO7" i="4"/>
  <c r="AS7" i="4"/>
  <c r="AT8" i="4"/>
  <c r="AI8" i="4"/>
  <c r="AM10" i="4"/>
  <c r="AU10" i="4"/>
  <c r="BE9" i="3"/>
  <c r="I5" i="7" s="1"/>
  <c r="AI13" i="5"/>
  <c r="P7" i="7" s="1"/>
  <c r="AM13" i="5"/>
  <c r="G7" i="7" s="1"/>
  <c r="AQ13" i="5"/>
  <c r="O7" i="7" s="1"/>
  <c r="AU13" i="5"/>
  <c r="K7" i="7" s="1"/>
  <c r="AY13" i="5"/>
  <c r="S7" i="7" s="1"/>
  <c r="AT24" i="6"/>
  <c r="L8" i="7" s="1"/>
  <c r="AP24" i="6"/>
  <c r="J8" i="7" s="1"/>
  <c r="AL24" i="6"/>
  <c r="C8" i="7" s="1"/>
  <c r="AO13" i="5"/>
  <c r="R7" i="7" s="1"/>
  <c r="AT9" i="3"/>
  <c r="C5" i="7" s="1"/>
  <c r="AX9" i="3"/>
  <c r="J5" i="7" s="1"/>
  <c r="BB9" i="3"/>
  <c r="L5" i="7" s="1"/>
  <c r="BF9" i="3"/>
  <c r="N5" i="7" s="1"/>
  <c r="AP8" i="4"/>
  <c r="AX8" i="4"/>
  <c r="AL8" i="4"/>
  <c r="AQ9" i="3"/>
  <c r="P5" i="7" s="1"/>
  <c r="AU9" i="3"/>
  <c r="G5" i="7" s="1"/>
  <c r="AY9" i="3"/>
  <c r="O5" i="7" s="1"/>
  <c r="BC9" i="3"/>
  <c r="K5" i="7" s="1"/>
  <c r="BG9" i="3"/>
  <c r="S5" i="7" s="1"/>
  <c r="AW15" i="6"/>
  <c r="AW24" i="6" s="1"/>
  <c r="I8" i="7" s="1"/>
  <c r="AS15" i="6"/>
  <c r="AS24" i="6" s="1"/>
  <c r="D8" i="7" s="1"/>
  <c r="AO15" i="6"/>
  <c r="AO24" i="6" s="1"/>
  <c r="R8" i="7" s="1"/>
  <c r="AK15" i="6"/>
  <c r="AK24" i="6" s="1"/>
  <c r="H8" i="7" s="1"/>
  <c r="AZ15" i="6"/>
  <c r="AZ24" i="6" s="1"/>
  <c r="E8" i="7" s="1"/>
  <c r="AV15" i="6"/>
  <c r="AV24" i="6" s="1"/>
  <c r="B8" i="7" s="1"/>
  <c r="AR15" i="6"/>
  <c r="AR24" i="6" s="1"/>
  <c r="Q8" i="7" s="1"/>
  <c r="AN15" i="6"/>
  <c r="AN24" i="6" s="1"/>
  <c r="F8" i="7" s="1"/>
  <c r="AJ15" i="6"/>
  <c r="AJ24" i="6" s="1"/>
  <c r="M8" i="7" s="1"/>
  <c r="AY15" i="6"/>
  <c r="AY24" i="6" s="1"/>
  <c r="S8" i="7" s="1"/>
  <c r="AU15" i="6"/>
  <c r="AU24" i="6" s="1"/>
  <c r="K8" i="7" s="1"/>
  <c r="AQ15" i="6"/>
  <c r="AQ24" i="6" s="1"/>
  <c r="O8" i="7" s="1"/>
  <c r="AM15" i="6"/>
  <c r="AM24" i="6" s="1"/>
  <c r="G8" i="7" s="1"/>
  <c r="AI15" i="6"/>
  <c r="AI24" i="6" s="1"/>
  <c r="P8" i="7" s="1"/>
  <c r="AX15" i="6"/>
  <c r="AX24" i="6" s="1"/>
  <c r="N8" i="7" s="1"/>
  <c r="AW8" i="4"/>
  <c r="AS8" i="4"/>
  <c r="AO8" i="4"/>
  <c r="AK8" i="4"/>
  <c r="AZ8" i="4"/>
  <c r="AV8" i="4"/>
  <c r="AR8" i="4"/>
  <c r="AN8" i="4"/>
  <c r="AJ8" i="4"/>
  <c r="AY8" i="4"/>
  <c r="AU8" i="4"/>
  <c r="AQ8" i="4"/>
  <c r="AM8" i="4"/>
  <c r="AT7" i="4"/>
  <c r="AX7" i="4"/>
  <c r="AJ10" i="4"/>
  <c r="AN10" i="4"/>
  <c r="AR10" i="4"/>
  <c r="AV10" i="4"/>
  <c r="AZ10" i="4"/>
  <c r="AL7" i="4"/>
  <c r="AP7" i="4"/>
  <c r="AM7" i="4"/>
  <c r="AQ7" i="4"/>
  <c r="AU7" i="4"/>
  <c r="AY7" i="4"/>
  <c r="AK10" i="4"/>
  <c r="AO10" i="4"/>
  <c r="AS10" i="4"/>
  <c r="AW10" i="4"/>
  <c r="AV7" i="4"/>
  <c r="AL10" i="4"/>
  <c r="AP10" i="4"/>
  <c r="AT10" i="4"/>
  <c r="AT28" i="4" l="1"/>
  <c r="L6" i="7" s="1"/>
  <c r="AL28" i="4"/>
  <c r="C6" i="7" s="1"/>
  <c r="C10" i="7" s="1"/>
  <c r="C12" i="7" s="1"/>
  <c r="C18" i="7" s="1"/>
  <c r="AQ28" i="4"/>
  <c r="O6" i="7" s="1"/>
  <c r="AN28" i="4"/>
  <c r="F6" i="7" s="1"/>
  <c r="F10" i="7" s="1"/>
  <c r="F12" i="7" s="1"/>
  <c r="F18" i="7" s="1"/>
  <c r="AK28" i="4"/>
  <c r="H6" i="7" s="1"/>
  <c r="H12" i="7" s="1"/>
  <c r="H18" i="7" s="1"/>
  <c r="AU28" i="4"/>
  <c r="K6" i="7" s="1"/>
  <c r="K12" i="7" s="1"/>
  <c r="K18" i="7" s="1"/>
  <c r="AR28" i="4"/>
  <c r="Q6" i="7" s="1"/>
  <c r="Q12" i="7" s="1"/>
  <c r="Q18" i="7" s="1"/>
  <c r="AO28" i="4"/>
  <c r="R6" i="7" s="1"/>
  <c r="R12" i="7" s="1"/>
  <c r="R18" i="7" s="1"/>
  <c r="L12" i="7"/>
  <c r="L18" i="7" s="1"/>
  <c r="AX28" i="4"/>
  <c r="N6" i="7" s="1"/>
  <c r="N12" i="7" s="1"/>
  <c r="N18" i="7" s="1"/>
  <c r="O12" i="7"/>
  <c r="O18" i="7" s="1"/>
  <c r="AM28" i="4"/>
  <c r="G6" i="7" s="1"/>
  <c r="G10" i="7" s="1"/>
  <c r="G12" i="7" s="1"/>
  <c r="G18" i="7" s="1"/>
  <c r="AY28" i="4"/>
  <c r="S6" i="7" s="1"/>
  <c r="S12" i="7" s="1"/>
  <c r="S18" i="7" s="1"/>
  <c r="AV28" i="4"/>
  <c r="B6" i="7" s="1"/>
  <c r="B10" i="7" s="1"/>
  <c r="B12" i="7" s="1"/>
  <c r="B18" i="7" s="1"/>
  <c r="AS28" i="4"/>
  <c r="D6" i="7" s="1"/>
  <c r="D10" i="7" s="1"/>
  <c r="D12" i="7" s="1"/>
  <c r="D18" i="7" s="1"/>
  <c r="AP28" i="4"/>
  <c r="J6" i="7" s="1"/>
  <c r="J12" i="7" s="1"/>
  <c r="J18" i="7" s="1"/>
  <c r="AI28" i="4"/>
  <c r="P6" i="7" s="1"/>
  <c r="P12" i="7" s="1"/>
  <c r="P18" i="7" s="1"/>
  <c r="AJ28" i="4"/>
  <c r="M6" i="7" s="1"/>
  <c r="M12" i="7" s="1"/>
  <c r="M18" i="7" s="1"/>
  <c r="AZ28" i="4"/>
  <c r="E6" i="7" s="1"/>
  <c r="E10" i="7" s="1"/>
  <c r="E12" i="7" s="1"/>
  <c r="E18" i="7" s="1"/>
  <c r="AW28" i="4"/>
  <c r="I6" i="7" s="1"/>
  <c r="I12" i="7" s="1"/>
  <c r="I18" i="7" s="1"/>
</calcChain>
</file>

<file path=xl/sharedStrings.xml><?xml version="1.0" encoding="utf-8"?>
<sst xmlns="http://schemas.openxmlformats.org/spreadsheetml/2006/main" count="1611" uniqueCount="466">
  <si>
    <t>2. Parametroa</t>
  </si>
  <si>
    <t>3. Parametroa</t>
  </si>
  <si>
    <t>4. Parametroa</t>
  </si>
  <si>
    <t>5. Parametroa</t>
  </si>
  <si>
    <t>Unitatea</t>
  </si>
  <si>
    <t>m³</t>
  </si>
  <si>
    <t>kg 1,4-DCB</t>
  </si>
  <si>
    <t>kg SO₂ eq</t>
  </si>
  <si>
    <t>kg CFC11 eq</t>
  </si>
  <si>
    <t>kg NOx eq</t>
  </si>
  <si>
    <t>kg Cu eq</t>
  </si>
  <si>
    <t>kg N eq</t>
  </si>
  <si>
    <t>m² crop eq</t>
  </si>
  <si>
    <t>kBq Co-60 eq</t>
  </si>
  <si>
    <t>kg CO₂ eq</t>
  </si>
  <si>
    <t>kg P eq</t>
  </si>
  <si>
    <t>kg oil eq</t>
  </si>
  <si>
    <t>kg PM2,5 eq</t>
  </si>
  <si>
    <t>Kopurua</t>
  </si>
  <si>
    <t>1 kWh</t>
  </si>
  <si>
    <t>kWh</t>
  </si>
  <si>
    <t>-</t>
  </si>
  <si>
    <t>1 m³</t>
  </si>
  <si>
    <t>1 kg</t>
  </si>
  <si>
    <t>TOTAL</t>
  </si>
  <si>
    <t xml:space="preserve">Proiektua: EHU-Aztarna / Eszenatokien azterketa eta UPV / EHU erakundearen ingurumen eta gizarte aztarna kalkulatzearen emaitzak zabaltzea
Funded by:
CBL Programa (https://www.ehu.eus/eu/web/iraunkortasuna/campus-bizia-lab); IRAUNKORTASUNAREN ARLOKO ZUZENDARITZA, BERRIKUNTZAREN, GIZARTE KONPROMISOAREN ETA KULTURGINTZAREN ARLOKO ERREKTOREORDETZA, UPV / EHU
CBL Program (https://www.ehu.eus/es/web/iraunkortasuna/campus-bizia-lab); SUSTAINABILITY DIRECTORATE, VICE-RECTORATE OF INNOVATION, SOCIAL COMMITMENT AND CULTURAL ACTION, UPV / EHU
Programa CBL (https://www.ehu.eus/es/web/iraunkortasuna/campus-bizia-lab); DIRECCIÓN DE SOSTENIBILIDAD, VICERRECTORADO DE INNOVACIÓN, COMPROMISO SOCIAL Y ACCIÓN CULTURAL, UPV / EHU                                                                                                  </t>
  </si>
  <si>
    <t>1 MJ</t>
  </si>
  <si>
    <t>Global</t>
  </si>
  <si>
    <t>Name</t>
  </si>
  <si>
    <t>Surname</t>
  </si>
  <si>
    <t>University</t>
  </si>
  <si>
    <t>Faculty</t>
  </si>
  <si>
    <t>Process</t>
  </si>
  <si>
    <t>Functional
Unit</t>
  </si>
  <si>
    <t>Process in Database</t>
  </si>
  <si>
    <t>Description</t>
  </si>
  <si>
    <t>Location</t>
  </si>
  <si>
    <t>Technology</t>
  </si>
  <si>
    <t>Water consumption</t>
  </si>
  <si>
    <t>Terrestrial ecotoxicity</t>
  </si>
  <si>
    <t>Terrestrial acidification</t>
  </si>
  <si>
    <t>Stratospheric ozone depletion</t>
  </si>
  <si>
    <t>Ozone formation
 Terrestrial ecosystems</t>
  </si>
  <si>
    <t>Ozone formation, Human health</t>
  </si>
  <si>
    <t>Mineral resource scarcity</t>
  </si>
  <si>
    <t>Marine eutrophication</t>
  </si>
  <si>
    <t>Marine ecotoxicity</t>
  </si>
  <si>
    <t>Land use</t>
  </si>
  <si>
    <t>Ionizing radiation</t>
  </si>
  <si>
    <t>Human non-carcinogenic toxicity</t>
  </si>
  <si>
    <t>Human carcinogenic toxicity</t>
  </si>
  <si>
    <t>Global warming</t>
  </si>
  <si>
    <t>Freshwater eutrophication</t>
  </si>
  <si>
    <t>Freshwater ecotoxicity</t>
  </si>
  <si>
    <t>Fossil resource scarcity</t>
  </si>
  <si>
    <t>Fine particulate matter formation</t>
  </si>
  <si>
    <t>Parameter 1</t>
  </si>
  <si>
    <t>Parameter 2</t>
  </si>
  <si>
    <t>Parameter 3</t>
  </si>
  <si>
    <t>Parameter 4</t>
  </si>
  <si>
    <t>Parameter 5</t>
  </si>
  <si>
    <t>Quantity 1</t>
  </si>
  <si>
    <t>Unit 1</t>
  </si>
  <si>
    <t>Quantity 2</t>
  </si>
  <si>
    <t>Unit 2</t>
  </si>
  <si>
    <t>Quantity 3</t>
  </si>
  <si>
    <t>Unit 3</t>
  </si>
  <si>
    <t>Quantity 4</t>
  </si>
  <si>
    <t>Unit 4</t>
  </si>
  <si>
    <t>Quantity 5</t>
  </si>
  <si>
    <t>Unit 5</t>
  </si>
  <si>
    <t>Spain</t>
  </si>
  <si>
    <t>Average technology used to transmit and distribute electricity. Includes underground and overhead lines, as well as air-, vacuum- and SF6-insulated high-to-medium voltage switching stations. Electricity production according to related technology datasets.</t>
  </si>
  <si>
    <t xml:space="preserve">Electricity (Renewable energy)
</t>
  </si>
  <si>
    <t>Europa
(without Switzerland)</t>
  </si>
  <si>
    <t>TOOL FOR THE CALCULATION OF THE ENVIRONMENTAL 
FOOTPRINT OF ACADEMIC ACTIVITIES</t>
  </si>
  <si>
    <t>Heat production
 (natural gas boiler)</t>
  </si>
  <si>
    <t>Heat production
 (fuel oil furnace)</t>
  </si>
  <si>
    <t>Users</t>
  </si>
  <si>
    <r>
      <t>Room / laboratory surface
(m</t>
    </r>
    <r>
      <rPr>
        <vertAlign val="superscript"/>
        <sz val="9"/>
        <color theme="1"/>
        <rFont val="Liberation Sans"/>
        <family val="2"/>
      </rPr>
      <t>2</t>
    </r>
    <r>
      <rPr>
        <sz val="9"/>
        <color theme="1"/>
        <rFont val="Liberation Sans"/>
        <family val="2"/>
      </rPr>
      <t>)</t>
    </r>
  </si>
  <si>
    <r>
      <t>Heat demand in the building, annually
(40-100 kWh/m</t>
    </r>
    <r>
      <rPr>
        <vertAlign val="superscript"/>
        <sz val="9"/>
        <color theme="1"/>
        <rFont val="Liberation Sans"/>
        <family val="2"/>
      </rPr>
      <t>2</t>
    </r>
    <r>
      <rPr>
        <sz val="9"/>
        <color theme="1"/>
        <rFont val="Liberation Sans"/>
        <family val="2"/>
      </rPr>
      <t>)</t>
    </r>
  </si>
  <si>
    <t>Days of activity</t>
  </si>
  <si>
    <t>Building</t>
  </si>
  <si>
    <t>Europe</t>
  </si>
  <si>
    <t>1 item</t>
  </si>
  <si>
    <t>17” LCD display</t>
  </si>
  <si>
    <t>Laser colour printer</t>
  </si>
  <si>
    <t>Recycled paper</t>
  </si>
  <si>
    <t>Not-recycled paper</t>
  </si>
  <si>
    <t>Average situation</t>
  </si>
  <si>
    <t>Tap water</t>
  </si>
  <si>
    <t>Europe without Switzerland</t>
  </si>
  <si>
    <t>Units</t>
  </si>
  <si>
    <t>Number of sheets</t>
  </si>
  <si>
    <t>Liters per day</t>
  </si>
  <si>
    <r>
      <t>Sheet surface
(A4: 0,06237 m</t>
    </r>
    <r>
      <rPr>
        <vertAlign val="superscript"/>
        <sz val="9"/>
        <color theme="1"/>
        <rFont val="Arial"/>
        <family val="2"/>
      </rPr>
      <t>2</t>
    </r>
    <r>
      <rPr>
        <sz val="9"/>
        <color theme="1"/>
        <rFont val="Arial"/>
      </rPr>
      <t xml:space="preserve">
A3: 0,12474 m</t>
    </r>
    <r>
      <rPr>
        <vertAlign val="superscript"/>
        <sz val="9"/>
        <color theme="1"/>
        <rFont val="Arial"/>
        <family val="2"/>
      </rPr>
      <t>2</t>
    </r>
    <r>
      <rPr>
        <sz val="9"/>
        <color theme="1"/>
        <rFont val="Arial"/>
      </rPr>
      <t>)</t>
    </r>
  </si>
  <si>
    <t>built area (m²)</t>
  </si>
  <si>
    <t>Plant height (m)</t>
  </si>
  <si>
    <r>
      <t>Sheet surface (m²)
(A4: 0,06237 m</t>
    </r>
    <r>
      <rPr>
        <vertAlign val="superscript"/>
        <sz val="9"/>
        <color theme="1"/>
        <rFont val="Arial"/>
        <family val="2"/>
      </rPr>
      <t>2</t>
    </r>
    <r>
      <rPr>
        <sz val="9"/>
        <color theme="1"/>
        <rFont val="Arial"/>
      </rPr>
      <t xml:space="preserve">
A3: 0,12474 m</t>
    </r>
    <r>
      <rPr>
        <vertAlign val="superscript"/>
        <sz val="9"/>
        <color theme="1"/>
        <rFont val="Arial"/>
        <family val="2"/>
      </rPr>
      <t>2</t>
    </r>
    <r>
      <rPr>
        <sz val="9"/>
        <color theme="1"/>
        <rFont val="Arial"/>
      </rPr>
      <t>)</t>
    </r>
  </si>
  <si>
    <r>
      <t>Sheet density
(g/m</t>
    </r>
    <r>
      <rPr>
        <vertAlign val="superscript"/>
        <sz val="9"/>
        <color theme="1"/>
        <rFont val="Arial"/>
        <family val="2"/>
      </rPr>
      <t>2</t>
    </r>
    <r>
      <rPr>
        <sz val="9"/>
        <color theme="1"/>
        <rFont val="Arial"/>
        <family val="2"/>
      </rPr>
      <t>)</t>
    </r>
  </si>
  <si>
    <t>Printer lifetime (years)</t>
  </si>
  <si>
    <t>Display lifetime (years)</t>
  </si>
  <si>
    <t>Laptop lifetime (years)</t>
  </si>
  <si>
    <t>Computer lifetime (years)</t>
  </si>
  <si>
    <t>Number of users</t>
  </si>
  <si>
    <t>Materials consumption</t>
  </si>
  <si>
    <t>Wastewater Treatment</t>
  </si>
  <si>
    <t>Three stage wastewater treatment (mechanical, biological, chemical) including sludge digestion (fermentation) according to the average technology in Switzerland</t>
  </si>
  <si>
    <t>Incineration of Municipal Solid Waste</t>
  </si>
  <si>
    <t>Rest-of-World</t>
  </si>
  <si>
    <t>Disposal to Sanitary Landfield
of Municipal Solid Waste</t>
  </si>
  <si>
    <t>kg per day</t>
  </si>
  <si>
    <t>Waste treatment</t>
  </si>
  <si>
    <t>Transport needs</t>
  </si>
  <si>
    <t>1 vehicle-kilometre</t>
  </si>
  <si>
    <t>pkm
(transport)</t>
  </si>
  <si>
    <t>passengers/vehicle
(occupancy)</t>
  </si>
  <si>
    <t>1 passenger-kilometre</t>
  </si>
  <si>
    <t>tkm
(transport)</t>
  </si>
  <si>
    <t>Passenger Transport
by ICE Car</t>
  </si>
  <si>
    <t>Passenger transport
by electric car</t>
  </si>
  <si>
    <t>Passenger transport
by electric car
(renewable electricity)</t>
  </si>
  <si>
    <t>Passenger transport
by motor scooter</t>
  </si>
  <si>
    <t>Passenger transport
by regular bus</t>
  </si>
  <si>
    <t>Passenger transport
by electric bicycle</t>
  </si>
  <si>
    <t>Passenger transport
by tram</t>
  </si>
  <si>
    <t>Passenger transport
by trolleybus</t>
  </si>
  <si>
    <t>Passenger transport
by metro/commuter train</t>
  </si>
  <si>
    <t>Passenger transport
by long distance train</t>
  </si>
  <si>
    <t>Passenger transport
by plane</t>
  </si>
  <si>
    <t>Train (freight)</t>
  </si>
  <si>
    <t>Truck (freight)</t>
  </si>
  <si>
    <t>Ship  (freight)</t>
  </si>
  <si>
    <t>Plane (freight)</t>
  </si>
  <si>
    <t>Light commercial vehicle
(freight)</t>
  </si>
  <si>
    <t>1 ton-kilometre</t>
  </si>
  <si>
    <t>Switzerland</t>
  </si>
  <si>
    <t>For vehicle operation all technologies  are included in the average data. Rail construction addresses conventional gravel track beddings. For the manufacturing of vehicles, the data reflects the currently dominating train type (IC2000) of Switzerland.</t>
  </si>
  <si>
    <t>Demand factors of various transport components required to fulfill the functional unit of one pkm. In order to account for the fact that the same rail tracks are used for both passenger and goods transportation are applied allocation factors. The data of energy use and combustion emissions presented in the database represents average environmental interventions, calculated top down from the yearly energy consumption and yearly transport performance. For electricity consumption of regional trains, yearly average data is available from the SBB (SBB, 2002). Transmission losses (transmission and conversion ex high voltage network) are accounted for with 10%. Due to the fact that on the Swiss rail network only very few diesel locomotives are in operation emissions to air are limited to particulate emissions due to abrasion and emission of sulphur hexafluoride (SF6) occurring during conversion at traction substations. Abrasion (from braking lining, rail and wheel) is predominately composed of iron and mineral components BUWAL (2002). In this study is assumed that all non-airborne abrasion emissions are emitted as iron to soil. Emission of lubricates due to traction are not accounted for, since measures are in operation to avoid such emissions.;References:;BUWAL (2002) PM10-Emissionen des Verkehrs. Statusbericht; Teil Schienenverkehr. 144. Bundesamt fuer Umwelt, Wald und Landschaft, Bern;SBB (2002) Umweltbericht 2000/2001. SBB, Bahnumweltzentrum, Bern, Online-Version under: www.sbb.ch/umwelt.</t>
  </si>
  <si>
    <t>Energy consumption</t>
  </si>
  <si>
    <t>Transportation needs</t>
  </si>
  <si>
    <t>Consumption of materials</t>
  </si>
  <si>
    <t>Unit</t>
  </si>
  <si>
    <t>Annual impact
per person in 2010</t>
  </si>
  <si>
    <t>Annual impact
per person in 2010, per day</t>
  </si>
  <si>
    <t>Normalized value</t>
  </si>
  <si>
    <t>Process group</t>
  </si>
  <si>
    <t>Impacts of the academic activity</t>
  </si>
  <si>
    <t>market for electricity, low voltage | electricity, low voltage | Cutoff, U - ES</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</si>
  <si>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dataset describes the electricity available on the high voltage level in Spain. This is done by showing the transmission of 1kWh electricity at high voltage.;The shares of electricity technologies on this market are valid for the year 2018. They have been calculated by the data provider and don't correspond with the production volumes entered in the undefined datasets of the different electricity supplying technologies. The shares have been calculated based on statistics from 2018: IEA World Energy Statistics and Balances. OECD iLibrary, eISSN: 1683-4240, DOI: 10.1787/enestats-data-en and ENTSO-E: Physical Energy &amp; Power Flows, https://www.entsoe.eu/data/power-stats/physical-flows/. Grid losses are based on data from 2018 (also IEA World Energy Statistics and Balances). This activity starts from 1kWh of electricity fed into the low voltage transmission network. This activity ends with the transport of 1 kWh of low voltage electricity in the transmission network over aerial lines and cables.
This dataset includes:
- electricity inputs produced in this country and from imports and transformed to low voltage
- the transmission network
- direct emissions to air (SF6 from the insulation gas in the high voltage level switchgear are allocated to the electricity demand on medium voltage). 
- electricity losses during transmission
This dataset doesn't include
- electricity losses during transformation from high to medium voltage or medium to low, as these are included in the dataset for transformation
- leakage of insulation oil from cables and electro technical equipment (transformers, switchgear, circuit breakers) because this only happens in case of accidental release
- SF6 emissions during production and deconstruction of the switchgear, as these are accounted for in the transmission network dataset. Dataset documentation https://v38.ecoquery.ecoinvent.org/Details/PDF/0D0EA525-12BE-44C9-8A31-B9FC0B5F955E/290C1F85-4CC4-4FA1-B0C8-2CB7F4276DCE</t>
  </si>
  <si>
    <t>Non-renewable generation removed</t>
  </si>
  <si>
    <t>market for electricity, low voltage | electricity, low voltage | Cutoff, U (renewable) - ES</t>
  </si>
  <si>
    <t>heat production, natural gas, at boiler condensing modulating &gt;100kW | heat, district or industrial, natural gas | Cutoff, U - Europe without Switzerland</t>
  </si>
  <si>
    <t>NOx and CO emissions derived from measurements under controlled conditions; no adjustment to real operation made due to lack of information. Other emission data from different references.;[This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The module includes fuel input from high pressure (RER) network, infrastructure (boiler), emissions to air and water, and electricity needed for operation. Dataset documentation https://v38.ecoquery.ecoinvent.org/Details/PDF/25E2A800-D6DB-443B-8E6C-F20D0668401D/290C1F85-4CC4-4FA1-B0C8-2CB7F4276DCE</t>
  </si>
  <si>
    <t>Models on market</t>
  </si>
  <si>
    <t>heat production, heavy fuel oil, at industrial furnace 1MW | heat, district or industrial, other than natural gas | Cutoff, U - Europe without Switzerland</t>
  </si>
  <si>
    <t>Inventory for the operation of an oil boiler, data related to fuel input.;[This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process.];[This dataset is meant to replace the following datasets:
 - heat production, heavy fuel oil, at industrial furnace 1MW, Europe without Switzerland, 2000 - 2000 (c499b5a3-ed33-4e92-9be1-21c3ad34b1b8)]  Direct air emissions from combustion, including infrastructure, fuel consumption, waste and auxiliary electricity use. Dataset documentation https://v38.ecoquery.ecoinvent.org/Details/PDF/C0B3293D-CE89-4C42-A345-DD4A97A24BB1/290C1F85-4CC4-4FA1-B0C8-2CB7F4276DCE</t>
  </si>
  <si>
    <t xml:space="preserve">Average non-modulating, non-condensing furnace used in 2000. </t>
  </si>
  <si>
    <t>treatment of wastewater, average, capacity 1E9l/year | wastewater, average | Cutoff, U - Europe without Switzerland</t>
  </si>
  <si>
    <t>Wastewater purified in a smaller municipal wastewater treatment plant (capacity class 4), with an average capacity size of 5320 per-captia-equivalents PCE. 
Wastewater contains (in kg/m3): COD: 0.1556 (GSD=122.5%); BOD: 0.1036 (GSD=122.5%); DOC: 0.04575 (GSD=122.5%); TOC: 0.0673 (GSD=122.5%); SO4-S: 0.044 (GSD=122.5%); S part.: 0.002 (GSD=122.5%); NH4-N: 0.01495 (GSD=122.5%); NO3-N: 0.00105 (GSD=122.5%); NO2-N: 0.0004 (GSD=122.5%); N part.: 0.003279 (GSD=122.5%); N org. solv.: 0.008392 (GSD=122.5%); PO4-P: 0.002459 (GSD=122.5%); P part.: 0.0006147 (GSD=122.5%); Cl: 0.03003 (GSD=224.1%); F: 0.00003277 (GSD=224.1%); As: 0.0000009 (GSD=224.1%); Cd: 0.0000002806 (GSD=223.8%); Co: 0.000001618 (GSD=223.8%); Cr: 0.00001223 (GSD=223.8%); Cu: 0.00003744 (GSD=223.8%); Hg: 0.0000002 (GSD=223.8%); Mn: 0.000053 (GSD=224.1%); Mo: 0.0000009574 (GSD=223.8%); Ni: 0.000006589 (GSD=223.8%); Pb: 0.000008631 (GSD=223.8%); Sn: 0.0000034 (GSD=224.1%); Zn: 0.0001094 (GSD=223.8%); Si: 0.003126 (GSD=224.1%); Fe: 0.007093 (GSD=224.1%); Ca: 0.05083 (GSD=224.1%); Al: 0.001038 (GSD=224.1%); K: 0.0003989 (GSD=224.1%); Mg: 0.005707 (GSD=224.1%); Na: 0.002186 (GSD=224.1%);  Infrastructure materials for municipal wastewater treatment plant, transports, dismantling. Land use burdens. Dataset documentation https://v38.ecoquery.ecoinvent.org/Details/PDF/36DFB3F8-07B6-433C-8335-C61E5EFC5C9C/290C1F85-4CC4-4FA1-B0C8-2CB7F4276DCE</t>
  </si>
  <si>
    <t>treatment of municipal solid waste, incineration | municipal solid waste | Cutoff, U - ES</t>
  </si>
  <si>
    <t>This dataset represents the activity of waste disposal of municipal solid waste in a municipal solid waste incinerator (MSWI)  //  Recommended use of this dataset: For average municipal/communal waste mixture. Not suitable to represent any single specific waste material, like plastics, paper, cardboard. If your waste is a specific mixture of waste materials, inventory the respective waste materials individually.  //  Inventoried waste contains 92.8% average municipal solid waste, burnable part; 7.23% average municipal solid waste, unburnable (inert) part; .  //  Waste composition (wet, in ppm): upper heating value 13.05 MJ/kg; lower heating value 11.7 MJ/kg; H2O 225260; O 261060; H 43105; C 338960; S 1532.3; N 3206.1; P 757.42; B 7.3826; Cl 6670; Br 129.32; F 366.39; I 0.012418; Ag 0.73279; As 1.4061; Ba 152.96; Cd 8.0053; Co 1.3807; Cr 139.58; Cu 930.87; Hg 0.65684; Mn 266.19; Mo 2.0065; Ni 52.342; Pb 413.61; Sb 53.368; Se 0.3281; Sn 99.553; V 9.4572; Zn 1127.9; Be 470.85; Sc n.a.; Sr n.a.; Ti 2616.4; Tl n.a.; W n.a.; Si 49786; Fe 23628; Ca 18346; Al 11395; K 2132.7; Mg 2568.9; Na 4741.6;   //  Share of carbon in waste that is biogenic 61.1%.  //  Share of metals in waste not oxidised and bulk-recyclable (exclude very small or thin parts) Iron: 72.06%; Alu: 38.71%; Copper: 45.44%.  //  One kg of this waste produces 0.2221 kg of slag and 0.02224 kg of residues, which are landfilled. Additional solidification with 0.008896 kg of cement.  //  Net energy production: 1.39MJ/kg electric energy and 2.85MJ/kg thermal energy.   //  Recovery of metal scrap to recycling: 9.7909g iron scrap, 1.2162g aluminium scrap, 0.12319g copper scrap.  waste incineration from waste reception gate and delivery into waste bunker at incinerator plant site (without transports to the incinerator)  Waste-specific short-term emissions to water from leachate. Long-term emissions from landfill to ground water.  Dataset documentation https://v38.ecoquery.ecoinvent.org/Details/PDF/1F8187A5-F279-4797-89A9-62B2AFBA6680/290C1F85-4CC4-4FA1-B0C8-2CB7F4276DCE</t>
  </si>
  <si>
    <t xml:space="preserve">average Swiss MSWI plants in 2010 (grate incinerators) with electrostatic precipitator for fly ash (ESP), wet flue gas scrubber and 25%  SNCR , 42.77%  SCR-high dust , 32.68%  SCR-low dust -DeNOx facilities and 0% without Denox  (weighted according to mass of burnt waste, representing Swiss average). Efficiency of iron scrap separation from slag : 58%. Efficiency of non-ferrous scrap separation from slag : 31%. Gross electric efficiency technology mix 15.84% and Gross thermal efficiency technology mix 28.51% </t>
  </si>
  <si>
    <t>treatment of municipal solid waste, sanitary landfill | municipal solid waste | Cutoff, U - RoW</t>
  </si>
  <si>
    <t>Inventoried waste contains 21% paper; 8% Mixed cardbord; 15% plastics; 3% laminated materials; 2% laminated packaging, e.g. tetra bricks; 3% combined goods e.g.  dipers; 3% glass; 2% textiles; 8% minerals; 9% natural products; 22% compostable material; 2.65% inert metals; 1% volatile metals; 0.0065% batteries; 0.34% electronic goods; .
waste composition (wet, in ppm): upper heating value 13.27 MJ/kg; lower heating value 11.74 MJ/kg; H2O 228830; O 257060; H 48250; C 334230; S 1119; N 3123.8; P 893.79; B 7.1933; Cl 6866.2; Br 13.552; F 56.358; I 0.0121; Ag 0.714; As 0.62521; Ba 149.04; Cd 11.748; Co 1.3453; Cr 315.21; Cu 1212.8; Hg 1.4424; Mn 259.36; Mo 1.9551; Ni 107.38; Pb 502.43; Sb 22.564; Se 0.31969; Sn 73.44; V 9.2147; Zn 1311.2; Be n.a.; Sc n.a.; Sr n.a.; Ti n.a.; Tl n.a.; W n.a.; Si 48510; Fe 29996; Ca 14062; Al 12420; K 2059.7; Mg 3377.7; Na 5143.9; 
Share of carbon in waste that is biogenic 60.4%.
Overall degradability of waste during 100 years: 18.73%.;[This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Waste-specific short-term emissions to air via landfill gas incineration and landfill leachate. Burdens from treatment of short-term leachate (0-100a) in wastewater treatment plant (including WWTP sludge disposal in municipal incinerator). Long-term emissions from landfill to groundwater (after base lining failure).  Dataset documentation https://v38.ecoquery.ecoinvent.org/Details/PDF/BC07C865-6BBC-4BF4-8AB3-1C5D59DED832/290C1F85-4CC4-4FA1-B0C8-2CB7F4276DCE</t>
  </si>
  <si>
    <t>Swiss municipal sanitary landfill for biogenic or untreated municipal waste ('reactive organic landfill'). Landfill gas and leachate collection system. Recultivation and monitoring for 150 years after closure.</t>
  </si>
  <si>
    <t>treatment of biowaste by anaerobic digestion | biowaste | Cutoff, U - RoW</t>
  </si>
  <si>
    <t>Disposal to anaerobic digestion of biowaste</t>
  </si>
  <si>
    <t>Biowaste in the current process is defined as follows:;Biodegradable garden and park waste, food and kitchen waste from households, restaurants, caterers and retail premises, comparable waste from food processing plants, it also includes forestry or agricultural residues and manure. It does not include sewage sludge, or other biodegradable waste such as natural textiles, paper or processed wood.;The anaerobic digestion treatment is a collection of processes by which microorganisms break down biodegradable material in the absence of oxygen. The treatment process produces biogas (a mixture of mainly methane and carbon dioxide) and residual products called solid and liquid digestate.;The relevant resulting emissions to air from the treatment process are summarised in the following table:;https://db3.ecoinvent.org/images/d9d66e14-2e15-46ad-a395-39351616fc99;The resulting outputs biogas, "digestate, solid" and "digestate, liquid" refer to 1 kg fresh weight of biogenic waste.;The contents of digestate are as follows:;https://db3.ecoinvent.org/images/d9b0bc60-d6b8-4e97-ac15-efdc6213fa7f;https://db3.ecoinvent.org/images/d0e3f25d-c735-4d9e-aa9d-4661b99f6fd1;The heavy metal contents of digestate are presented in the following tables:;https://db3.ecoinvent.org/images/eeb803f7-015f-4055-a9e6-8c99b2ff5b62;https://db3.ecoinvent.org/images/c54624e4-dd0f-45b0-b775-799bc4e0f602;Previous studies in the corresponding field showed that the evaluation of heavy metal emissions into soil with various single score methods such as Eco-Indicator 99 and ecological scarcity have a significant impact on the overall results. It is therefore advised to take special care when evaluating these systems, especially to avoid potential double counting.;The output digestate uses a special property "humus equivalents" which depicts the amount of organic carbon, which would lead to a buildup of humus.;Different substrates have different capacities of organic matter to form humus (see following figure);https://db3.ecoinvent.org/images/aa15745b-7452-4da2-a2a5-f52b85a6d3ab;The proposed method to account for humus C is based on the following methodology:;The organic carbon content of soil (Corg) is normally used to declare the amount of organic matter of soil. The content of humus is calculated from Corg, using the assumption that humus contains 58% carbon on average. The amount of humus is therefore calculated out of Corg as follows: humus content [%] or [mg g-1] = (Ctotal - Cinorg) / 0.58;If an allocation approach with substution is applied, the corresponding amounts of substitutes are calculated based on their capacity to build up humus. The conversion is based on the humus factors, which are listed in the next table:;https://db3.ecoinvent.org/images/623d4a32-52ed-4380-88a1-09ad6d64f7c9;More detailed descriptions and background information can be found in the corresponding report. The process described starts at the treatment site, after delivery of the materials for treatment. Energy demand for operating a anaerobic treatment plant was included as well as process emissions and the needed infrastructure of the plant. Dataset documentation https://v38.ecoquery.ecoinvent.org/Details/PDF/6E6AD367-B596-4F99-8BEC-A0DAA3925880/290C1F85-4CC4-4FA1-B0C8-2CB7F4276DCE</t>
  </si>
  <si>
    <t>Included processes: Infrastructure for the pre-treatment process, digestion of bio-waste and the succsesive treatment of the fermented material (de-watering and post composting). Remark: Infrastructure expenditures are recorded for a plant with a yearly capacity of 10"000t and a lifetime of 25 years. For stationary machines a lifetime of 10 years is assumed. As a first approximation, the machines are taken into account as cast iron.; Geography: Data represents a Swiss plant. Technology: Thermophile, single stage digestion with post composting.;The process step-by-step, from shredding to products:;1. Reception and weighing (+ storage of feedstock);2. Shredding (depending on structure of feedstock);3. Anaerobic digestion (AD) and solid/liquid separation;4. Rotting process, turning over, aeration and watering;5. Post-processing and conditioning</t>
  </si>
  <si>
    <t>treatment of biowaste, industrial composting | biowaste | Cutoff, U - RoW</t>
  </si>
  <si>
    <t>Disposal to industrial composting of biowaste</t>
  </si>
  <si>
    <t>Biowaste in the current process is defined as follows: ;Biodegradable garden and park waste, food and kitchen waste from households, restaurants, caterers and retail premises, comparable waste from food processing plants, it also includes forestry or agricultural residues and manure. It does not include sewage sludge, or other biodegradable waste such as natural textiles, paper or processed wood. ;The composting treatment is a process of controlled decomposition and humification of biodegradable materials under managed conditions, which is aerobic and which allows the development of temperatures suitable for mesophilic and thermophilic bacteria as a result of biologically produced heat.;The relevant resulting emissions to air are summarised in the following table:;The resulting output "compost" inventory refers to 1 kg fresh weight of biogenic waste. The process modelled describes industrial composting. Compost is defined as humified solid particulate material that is the result of composting, which has been sanitised and stabilised, and which confers beneficial effects when it is added to soil It is used as growing media constituent, or used in another way in conjunction with plants.
;The contents of compost are as follows:;The heavy metal contents of compost are presented in the following table:;Previous studies in the corresponding field showed that the evaluation of heavy metal emissions into soil with various single score methods such as Eco-Indicator 99 and ecological scarcity have a significant impact on the overall results. It is therefore advised to take special care when evaluating these systems, especially to avoid potential double counting.;The output compost uses a special property "humus equivalents" which depicts the amount of organic carbon, which would lead to a buildup of humus.;Different substrates have different capacities of organic matter to form humus (see following table);The proposed method to account for humus C is based on the following methodology:;The organic carbon content of soil (Corg) is normally used to declare the amount of organic matter of soil. The content of humus is calculated from Corg, using the assumption that humus contains 58% carbon on average.
The amount of humus is therefore calculated out of Corg as follows: 
humus content [%] or [mg g-1] = (Ctotal – Cinorg) / 0.58;If an allocation approach with substution is applied, the corresponding amounts of substitutes are calculated based on their capacity to build up humus. The conversion is based on the humus factors, which are listed in the next table:
;More detailed descriptions and background information can be found in the corresponding report.;[This dataset is meant to replace the following datasets:
 - treatment of biowaste, composting, GLO, 1999 - 1999 (220f3802-d00e-4447-95e5-c0f5b164db4a)]  Energy demand for operating a compost plant was included as well as process emissions, infrastructure of the compost plant and transports related to the collection of the biogenic waste. Values refer to compost with a water content of 50 % by weight. Dataset documentation https://v38.ecoquery.ecoinvent.org/Details/PDF/FA2B4795-C118-46BF-8DF5-B10D46430593/290C1F85-4CC4-4FA1-B0C8-2CB7F4276DCE</t>
  </si>
  <si>
    <t>Compost inventory refers to open plant compost production.;The process step-by-step, from shredding to products:
;1. Reception and weighing (+ storage of feedstock)
;2. Shredding (depending on structure of feedstock)
;3. Anaerobic digestion (AD) and solid/liquid separation
;4. Rotting process, turning over, aeration and watering ;5. Post-processing and conditioning;The scheme for industrial composting as used here is presented the following figure:;To assure best practice and good quality of the resulting product, it is assumed that the treatment process adheres to the following procedure:;</t>
  </si>
  <si>
    <t>1 unit</t>
  </si>
  <si>
    <t>treatment of used toner module, laser printer, colour, recycling | toner module, laser printer, colour | Cutoff, U - RER</t>
  </si>
  <si>
    <t>Recycling of used toner module,
laser printer, colour</t>
  </si>
  <si>
    <t>This dataset represents 1 unit of used toner cartridge,colour. It relates to the mass of coloured toner printed actually printed on paper. It assumes two use cycles, i.e. one as a OEM cartridge and a subsequent as remanufactured virgin core. It is to be used to reflect coloured toner use in colour laser printer systems for cartridges with a capacity of 5000 sheets and a weight of env. 1 kg including toner.;[This dataset is meant to replace the following datasets:
 - treatment of used toner cartridge, colour, remanufacturing for laser printer, including 50% new toner modules, RER, 2002 - 2005 (7571d622-bd2e-49b2-9dbb-d6bd5f7f0980)] From reception of the toner at the disposal Includes the initial OEM cartridge, the remanufacturing and disposal of spare parts and spare toner and the final disposal of the cartridge. No emissions due to printing contained. Dataset documentation https://v38.ecoquery.ecoinvent.org/Details/PDF/0A3774AD-1398-4258-9267-A0F6D33ED2C4/290C1F85-4CC4-4FA1-B0C8-2CB7F4276DCE</t>
  </si>
  <si>
    <t>Europa</t>
  </si>
  <si>
    <t>Replacement of spare parts, assembly of semifinished components. After fulfilling the first use cycle toner cartridges are returned to remanufacturing sites, where they are refilled and refurbished. Some of the empty cartridges (“empties” or “core”) are sorted out and disposed. While this can be perceived as average failure rate, the cartridge’s life cycle also can be thought of as a number of subsequent refurbishment cycles. Some of the empty cartridges (“empties” or “core”) are sorted out and disposed. While this can be perceived as average failure rate, the cartridge’s life cycle also can be thought of as a number of subsequent refurbishment cycles. Cartridges are remanufactured by specialised companies. They reuse the cores of original equip-ment manufacturers (OEMs) and refurbish it with replacement parts from different suppliers and refill it with toner.
The first step in any remanufacturing process is obtaining the empty cartridge (“core”). At least 70 percent of first remanufacturing cycle cores is abandoned. Next, the remanufacturer must disassemble the cartridge. Disassembling a HP 96A is a multistep process that requires the removal of sensitive components such as the OPC drum. After completing the desired degree of disassembly, components can be checked to determine their suitability for reuse. The com-ponent performance in a second (and additional) cycle is again impaired and the failure rate rises. Not all of the toner powder is fixed on the paper, the rest is collected returned to remanufacturing together with the cartridge where it is prepared, sieved and reused.</t>
  </si>
  <si>
    <t>units per month</t>
  </si>
  <si>
    <t>treatment of hazardous waste, hazardous waste incineration | hazardous waste, for incineration | Cutoff, U - Europe without Switzerland</t>
  </si>
  <si>
    <t>Incineration of Hazardous Waste</t>
  </si>
  <si>
    <t>Inventoried waste contains 100% hazardous waste avg.; . waste composition (wet, in ppm): lower heating value 17 MJ/kg; H2O 250000; O 40000; H 61000; C 416000; S 32000; N 7400; P 2200; B 7; Cl 104000; Br n.a.; F 3700; I n.a.; Ag n.a.; As n.a.; Ba n.a.; Cd 0.37; Co 74; Cr 123.95; Cu 267.47; Hg 0.74; Mn n.a.; Mo n.a.; Ni 126.81; Pb 296.64; Sb n.a.; Se n.a.; Sn n.a.; V n.a.; Zn 2378.3; Be n.a.; Sc n.a.; Sr n.a.; Ti n.a.; Tl n.a.; W n.a.; Si 80425; Fe n.a.; Ca n.a.; Al n.a.; K n.a.; Mg n.a.; Na n.a.; Share of carbon in waste that is biogenic 0%. Net energy produced in HWI: 17.11MJ/kg thermal energy and 1.27MJ/kg electric energy. Allocation of energy production: no substitution or expansion. 100% of burden allocated to waste disposal function of HWI. One kg of this waste produces 0.189 kg of residues, which are landfilled. Additional solidification with 0.07561 kg of cement.;[This dataset is meant to replace the following datasets:] waste-specific air and water emissions from incineration, auxiliary material consumption for flue gas cleaning. Short-term emissions to river water and long-term emissions to ground water from residual material landfill (from solidified fly ashes and scrubber slugde). Process energy demands for HWI. Dataset documentation https://v38.ecoquery.ecoinvent.org/Details/PDF/9EED2C07-FA31-46FC-AD25-78B1252C5CD3/290C1F85-4CC4-4FA1-B0C8-2CB7F4276DCE</t>
  </si>
  <si>
    <t>Swiss HWI plant in 2000 with wet flue gas scrubber and low-dust SCR DeNOx facility. Gross thermal efficiency 74.4% and gross electric efficiency 10%.</t>
  </si>
  <si>
    <t>kg per month</t>
  </si>
  <si>
    <t>Disposal to underground deposit of hazardous waste</t>
  </si>
  <si>
    <t>No emissions from waste material are inventoried. Operators claim absolute long-term safety after closure. Non-zero risk of mine flooding remains.;[This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waste packaging, process material and energy demands for underground disposal in old salt mine (Herfa Neurode, Germany). Dataset documentation https://v38.ecoquery.ecoinvent.org/Details/PDF/A90F7100-0FAA-488F-9D1F-C5A8F06E29F5/290C1F85-4CC4-4FA1-B0C8-2CB7F4276DCE</t>
  </si>
  <si>
    <t>treatment of hazardous waste, underground deposit | hazardous waste, for underground deposit | Cutoff, U - RoW</t>
  </si>
  <si>
    <t>Ordered, recorded and potentially retrievable deposition of various types of hazardous wastes (excluding radioactive, explosive, burnable, or infectious wastes)
Multi barrier concept with 
1.) ordered stacks of lined steel drums, steel containers or big bags, 
2.) compartment brick walls between dissimilar waste types, 
3.) 6m brick wall/anhydrite dam per large deposit field with approx 3.1 Mio. tons of waste, 
4.) 48m dam against conventional potash mine, 
5.) gravel and clay filling of the 800m access shaft after closure.</t>
  </si>
  <si>
    <t>building construction, multi-storey | building, multi-storey | Cutoff, U - RER</t>
  </si>
  <si>
    <t>The combination of two concrete buildings, one built in 1927 and the other in 1972, makes this module a sort of average of existing multi-storey buildings. The life of the building is assumed to be 80 years. This module should not be used if its relative importance would be high in a certain environmental inventory.;[This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Includes the most important materials used and their disposal, the transportation of the parts to the building site and to the final disposal at the end of life. Also included is the requirement of electricity for construction, maintenance and demolition. Operation is not included. Dataset documentation https://v38.ecoquery.ecoinvent.org/Details/PDF/B1C69B52-67E1-41D6-A35D-A832A1D5B1DA/290C1F85-4CC4-4FA1-B0C8-2CB7F4276DCE</t>
  </si>
  <si>
    <t>The two concrete multi-storey buildings used to make this module were built in 1927 and 1972, but they can be assumed to reflect a sort of average of existing buildings as they are weighted.</t>
  </si>
  <si>
    <t>market for computer, desktop, without screen | computer, desktop, without screen | Cutoff, U - GLO</t>
  </si>
  <si>
    <t>Desktop computer
without screen</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</si>
  <si>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'computer, desktop, without screen', in the Global geography.;In this market, expert judgement was used to develop product specific transport distance estimations.;This is a mobile infrastructure, representing the product of a desktop computer, without screen.  Its production represents a typical desktop computer used at home or in an office (Pentium 4, processor speed 2000 MHz, 40 GB RAM HDD, 512 MB working memory, total weight without screen and cardboard packaging 11.3 kg). Computer parts like Graphic card, Network card, Hard disk drive, CD Rom drive, Power supply unit, Printed wiring boards (e.g. motherboard) and batteries are inventoried in individual datasets.  This activity starts at the gate of the activities that produce 'computer, desktop, without screen',  within the geography of Global. This activity ends with the supply of 'computer, desktop, without screen',  to the consumers of this product. Transport is included. Product losses during transportation are assumed negligible and are therefore not included. Dataset documentation https://v38.ecoquery.ecoinvent.org/Details/PDF/9D6198A0-21F4-4E1E-8227-CC746C567966/290C1F85-4CC4-4FA1-B0C8-2CB7F4276DCE</t>
  </si>
  <si>
    <t>market for computer, laptop | computer, laptop | Cutoff, U - GLO</t>
  </si>
  <si>
    <t>Laptop computer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</si>
  <si>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'computer, laptop', in the Global geography.;In this market, expert judgement was used to develop product specific transport distance estimations.;This  is a mobile infrastructure, representing the product of a laptop computer. Its production represents a typical laptop computer in the last 3 years before the reference year 2005 (Pentium 3) with a processor speed 600 MHz, 10 GB RAM, 128 MB memory, 12.1 inch screen, and a total mass with expansion base 3.15 kg. The expansion base is included without speaker, switch and cables.  Its production represents all materials necessary to construct it and energy consumption during manufacturing. This activity starts at the gate of the activities that produce 'computer, laptop',  within the geography of Global. This activity ends with the supply of 'computer, laptop',  to the consumers of this product. Transport is included. Product losses during transportation are assumed negligible and are therefore not included. Dataset documentation https://v38.ecoquery.ecoinvent.org/Details/PDF/E417035E-DCC3-493E-B0A5-0550BFC50A25/290C1F85-4CC4-4FA1-B0C8-2CB7F4276DCE</t>
  </si>
  <si>
    <t>market for display, liquid crystal, 17 inches | display, liquid crystal, 17 inches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</si>
  <si>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'display, liquid crystal, 17 inches', in the Global geography.;In this market, expert judgement was used to develop product specific transport distance estimations.;This is a mobile infrastructure, representing the product of  a complete thin film transistor liquid crystal display  (TFT-LCD) computer screen. The electric appliance represents a currently used TFT-LCD screens for personal computers.  Its production includes all the various components of TFT-LCD computer screen – i.e. the LCD panel, control electronics as well as the respective frame parts, and energy consumption during manufacturing. This activity starts at the gate of the activities that produce 'display, liquid crystal, 17 inches',  within the geography of Global. This activity ends with the supply of 'display, liquid crystal, 17 inches',  to the consumers of this product. Transport is included. Product losses during transportation are assumed negligible and are therefore not included. Dataset documentation https://v38.ecoquery.ecoinvent.org/Details/PDF/3021D62D-7AC4-478E-A639-B160A3B664A9/290C1F85-4CC4-4FA1-B0C8-2CB7F4276DCE</t>
  </si>
  <si>
    <t>17” cathode ray tube display</t>
  </si>
  <si>
    <t>market for display, cathode ray tube, 17 inches | display, cathode ray tube, 17 inches | Cutoff, U (copy)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</si>
  <si>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'display, cathode ray tube, 17 inches', in the Global geography.;In this market, expert judgement was used to develop product specific transport distance estimations.;This is a mobile infrastructure, representing the product of a 17 Inch cathode ray tube (CRT) computer screen. The electric appliance represents an average 17 inch CRT computer screen in the late 1990s. Its production represents all materials necessary to construct it, energy consumption during manufacturing. This activity starts at the gate of the activities that produce 'display, cathode ray tube, 17 inches',  within the geography of Global. This activity ends with the supply of 'display, cathode ray tube, 17 inches',  to the consumers of this product. Transport is included. Product losses during transportation are assumed negligible and are therefore not included. Dataset documentation https://v38.ecoquery.ecoinvent.org/Details/PDF/45BD1931-882A-45A3-BD3D-FAC0C8CD6A77/290C1F85-4CC4-4FA1-B0C8-2CB7F4276DCE</t>
  </si>
  <si>
    <t>market for printer, laser, colour | printer, laser, colour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</si>
  <si>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'printer, laser, colour', in the Global geography.;In this market, expert judgement was used to develop product specific transport distance estimations.;This is a mobile infrastructure, representing the product of a laser colour jet printer.Its production represents a typical laser colour jet printer in the last 3 years before the reference year 2005, used at home or in small offices, with a mass of 4.61 kg. It has a lifetime of 4 years and a lifetime capacity of 4,800 kg. It includes all materials necessary to construct it, energy consumption during manufacturing and packaging, with a total mass of 1.6 kg. This activity starts at the gate of the activities that produce 'printer, laser, colour',  within the geography of Global. This activity ends with the supply of 'printer, laser, colour',  to the consumers of this product. Transport is included. Product losses during transportation are assumed negligible and are therefore not included. Dataset documentation https://v38.ecoquery.ecoinvent.org/Details/PDF/43C72EE9-6575-45EC-BDE8-D3859A04B02B/290C1F85-4CC4-4FA1-B0C8-2CB7F4276DCE</t>
  </si>
  <si>
    <t>Black/white colour printer</t>
  </si>
  <si>
    <t>market for printer, laser, black/white | printer, laser, black/white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</si>
  <si>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'printer, laser, black/white', in the Global geography.;In this market, expert judgement was used to develop product specific transport distance estimations.;This is a mobile infrastructure, representing the product of a laser black/white jet printer. Its production represents a typical laser black/white jet printer in the last 3 years before the reference year 2005, used at home or in small offices, with a total mass of 4.61 kg. It has a lifetime of 4 years and a lifetime capacity of 4,800 kg.  It includes all materials necessary to construct it, energy consumption during manufacturing and packaging, with a total mass of 1.6 kg. This activity starts at the gate of the activities that produce 'printer, laser, black/white',  within the geography of Global. This activity ends with the supply of 'printer, laser, black/white',  to the consumers of this product. Transport is included. Product losses during transportation are assumed negligible and are therefore not included. Dataset documentation https://v38.ecoquery.ecoinvent.org/Details/PDF/6DD704D6-63A8-4E0A-8C74-950493890C4D/290C1F85-4CC4-4FA1-B0C8-2CB7F4276DCE</t>
  </si>
  <si>
    <t xml:space="preserve"> Toner module,
laser printer, colour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</si>
  <si>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'toner module, laser printer, colour', in the Global geography.;In this market, expert judgement was used to develop product specific transport distance estimations.;This is a mobile infrastructure, representing the product of a toner module, laser printer, black/white. Its production represents a standard colour toner cartridge (cyan, yellow, magenta or black, CMYK) with a capacity of 5,000 prints A4 and a coverage of 5%, specifically a HP C4096A for HP2100 printers. It has a mass of 880 gr and an additional mass of  260 gr for the toner.  It includes all materials necessary to construct it and energy consumption during manufacturing. This activity starts at the gate of the activities that produce 'toner module, laser printer, colour',  within the geography of Global. This activity ends with the supply of 'toner module, laser printer, colour',  to the consumers of this product. Transport is included. Product losses during transportation are assumed negligible and are therefore not included. Dataset documentation https://v38.ecoquery.ecoinvent.org/Details/PDF/EFE80976-B969-407A-A048-88C3CE27B47D/290C1F85-4CC4-4FA1-B0C8-2CB7F4276DCE</t>
  </si>
  <si>
    <t>market for toner module, laser printer, colour | toner module, laser printer, colour | Cutoff, U - GLO</t>
  </si>
  <si>
    <t>market for toner module, laser printer, black/white | toner module, laser printer, black/white | Cutoff, U - GLO</t>
  </si>
  <si>
    <t xml:space="preserve"> Toner module,
laser printer, black/white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</si>
  <si>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'toner module, laser printer, black/white', in the Global geography.;In this market, expert judgement was used to develop product specific transport distance estimations.;This is a mobile infrastructure, representing the product of a toner module, laser printer, black/white. Its production represents a standard black toner cartridge with a capacity of 5,000 prints A4 and a coverage of 5%, specifically a HP C4096A for HP2100 printers. It has a mass of 880 gr and an additional mass of  260 gr for the toner.  It includes all materials necessary to construct it and energy consumption during manufacturing. This activity starts at the gate of the activities that produce 'toner module, laser printer, black/white',  within the geography of Global. This activity ends with the supply of 'toner module, laser printer, black/white',  to the consumers of this product. Transport is included. Product losses during transportation are assumed negligible and are therefore not included. Dataset documentation https://v38.ecoquery.ecoinvent.org/Details/PDF/7C525BEA-E61E-4EF7-AFB2-E44BED50E04B/290C1F85-4CC4-4FA1-B0C8-2CB7F4276DCE</t>
  </si>
  <si>
    <t>Computer keyboard</t>
  </si>
  <si>
    <t>market for keyboard | keyboard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</si>
  <si>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'keyboard', in the Global geography.;In this market, expert judgement was used to develop product specific transport distance estimations.;This is a mobile infrastructure, representing the product of a standard keyboard. Its production represents a common keyboard with a mass of 1.18 kg and 102 keys, representing a typical keyboard used at home or in an office. Its production represents all materials necessary to construct it, energy consumption during manufacturing. This activity starts at the gate of the activities that produce 'keyboard',  within the geography of Global. This activity ends with the supply of 'keyboard',  to the consumers of this product. Transport is included. Product losses during transportation are assumed negligible and are therefore not included. Dataset documentation https://v38.ecoquery.ecoinvent.org/Details/PDF/7ED8A603-FF84-4908-8E0A-6DD79F7BC9AD/290C1F85-4CC4-4FA1-B0C8-2CB7F4276DCE</t>
  </si>
  <si>
    <t>Pointing device,
optical mouse, with cable</t>
  </si>
  <si>
    <t>market for pointing device, optical mouse, with cable | pointing device, optical mouse, with cable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</si>
  <si>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'pointing device, optical mouse, with cable', in the Global geography.;In this market, expert judgement was used to develop product specific transport distance estimations.;This is a mobile infrastructure, representing the product of an optical mouse with cable. Its production represents a typical optical computer mouse used at home or in an office  based on a Logitech Optical Mouse USB manufactured in 2002 with a total mass 0.120 kg. It includes all materials necessary to construct it and energy consumption during manufacturing. This activity starts at the gate of the activities that produce 'pointing device, optical mouse, with cable',  within the geography of Global. This activity ends with the supply of 'pointing device, optical mouse, with cable',  to the consumers of this product. Transport is included. Product losses during transportation are assumed negligible and are therefore not included. Dataset documentation https://v38.ecoquery.ecoinvent.org/Details/PDF/1A6E5DA5-9D71-4766-AF7E-68492FC6BB4B/290C1F85-4CC4-4FA1-B0C8-2CB7F4276DCE</t>
  </si>
  <si>
    <t>Router</t>
  </si>
  <si>
    <t>market for router, internet | router, internet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</si>
  <si>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'router, internet', in the Global geography.;Transport from producers to consumers of this product in the geography covered by the market is included.;This is a mobile infrastructure, representing the product of a router that is used provide internet. Its production represents a Cisco Service Router 1800 Series, having a maximal data rate of 100 Mbit/s and a realistic data rate of 25 Mbit/s. Its power demand is 0.0042 kW at 1 Mbit/s and a lifetime of 6 years. It includes all materials necessary to construct it and energy consumption during manufacturing. This activity starts at the gate of the activities that produce 'router, internet',  within the geography of Global. This activity ends with the supply of 'router, internet',  to the consumers of this product. Transport is included. Product losses during transportation are assumed negligible and are therefore not included. Dataset documentation https://v38.ecoquery.ecoinvent.org/Details/PDF/5223CAD4-A343-4623-8E6B-1D38B57AE09B/290C1F85-4CC4-4FA1-B0C8-2CB7F4276DCE</t>
  </si>
  <si>
    <t>Smartphone</t>
  </si>
  <si>
    <t>market for consumer electronics, mobile device, smartphone | consumer electronics, mobile device, smartphone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</si>
  <si>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'consumer electronics, mobile device, smartphone', in the Global geography.;Transport from producers to consumers of this product in the geography covered by the market is included. This activity starts at the gate of the activities that produce 'consumer electronics, mobile device, smartphone',  within the geography of Global. This activity ends with the supply of 'consumer electronics, mobile device, smartphone',  to the consumers of this product. Transport is included. Product losses during transportation are assumed negligible and are therefore not included. Dataset documentation https://v38.ecoquery.ecoinvent.org/Details/PDF/C1BD189D-5910-4C7C-AC76-6731ECD1FE7D/290C1F85-4CC4-4FA1-B0C8-2CB7F4276DCE</t>
  </si>
  <si>
    <t>Tablet</t>
  </si>
  <si>
    <t>market for consumer electronics, mobile device, tablet | consumer electronics, mobile device, tablet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</si>
  <si>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'consumer electronics, mobile device, tablet', in the Global geography.;Transport from producers to consumers of this product in the geography covered by the market is included. This activity starts at the gate of the activities that produce 'consumer electronics, mobile device, tablet',  within the geography of Global. This activity ends with the supply of 'consumer electronics, mobile device, tablet',  to the consumers of this product. Transport is included. Product losses during transportation are assumed negligible and are therefore not included. Dataset documentation https://v38.ecoquery.ecoinvent.org/Details/PDF/B437A2B7-634A-499F-97A4-E550ED07B0BE/290C1F85-4CC4-4FA1-B0C8-2CB7F4276DCE</t>
  </si>
  <si>
    <t>Television</t>
  </si>
  <si>
    <t>market for television | television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</si>
  <si>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activity represents the market for 1 unit of television.Transport information are taken from the ecoinvent GLO transport model, excel accessible on the ecoinvent website "Default Transport Assumptions". Air transport is excluded based on expert judgement. The activity starts at factory gate with the final product ready for transport (packaging is not included). The activity includes the transport of the final good to the consumer.  Dataset documentation https://v38.ecoquery.ecoinvent.org/Details/PDF/85177583-9FAA-4567-81F2-8F4A0B298414/290C1F85-4CC4-4FA1-B0C8-2CB7F4276DCE</t>
  </si>
  <si>
    <t>market for hard disk drive, for desktop computer | hard disk drive, for desktop computer | Cutoff, U - GLO</t>
  </si>
  <si>
    <t xml:space="preserve"> Hard disk drive,
for desktop computer </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</si>
  <si>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'hard disk drive, for desktop computer', in the Global geography.;In this market, expert judgement was used to develop product specific transport distance estimations.;This is a mobile infrastructure, representing the product of a Hard Disk for a desktop computer. Its production represents a common hard disk drive used in the last 3 years before 2005, Model "Western Digital", IDE hard drive, 10 GB, with a total mass 0.575 kg.  Its includes all the materials necessary to construct it, energy consumption during manufacturing. This activity starts at the gate of the activities that produce 'hard disk drive, for desktop computer',  within the geography of Global. This activity ends with the supply of 'hard disk drive, for desktop computer',  to the consumers of this product. Transport is included. Product losses during transportation are assumed negligible and are therefore not included. Dataset documentation https://v38.ecoquery.ecoinvent.org/Details/PDF/1129BFA9-B846-4F64-9730-205BB742A8E4/290C1F85-4CC4-4FA1-B0C8-2CB7F4276DCE</t>
  </si>
  <si>
    <t xml:space="preserve"> Hard disk drive,
for laptop computer </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</si>
  <si>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'hard disk drive, for laptop computer', in the Global geography.;In this market, expert judgement was used to develop product specific transport distance estimations.;This is a mobile infrastructure, representing the product of a Hard Disk for a laptop computer. Its production represents a common hard disk drive in the last 3 years before 2005, 2.5 inch or 63.5 mm of radius, up to 80 or more GB with a total mass of 0.115 kg.  Its includes all the materials necessary to construct it, energy consumption during manufacturing. This activity starts at the gate of the activities that produce 'hard disk drive, for laptop computer',  within the geography of Global. This activity ends with the supply of 'hard disk drive, for laptop computer',  to the consumers of this product. Transport is included. Product losses during transportation are assumed negligible and are therefore not included. Dataset documentation https://v38.ecoquery.ecoinvent.org/Details/PDF/2E54E1B8-EFC1-4DF8-8F5A-4EED2F3439CE/290C1F85-4CC4-4FA1-B0C8-2CB7F4276DCE</t>
  </si>
  <si>
    <t>market for hard disk drive, for laptop computer | hard disk drive, for laptop computer | Cutoff, U - GLO</t>
  </si>
  <si>
    <t>Wooden furniture</t>
  </si>
  <si>
    <t>Electronic component machinery</t>
  </si>
  <si>
    <t>Heavy industrial machine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</si>
  <si>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'industrial machine, heavy, unspecified', in the geography of Europe.;This dataset represents the market for "industrial machine, heavy, unspecified" in Europe. This type of machinery is considered mobile infrastructur. Due to the generic character of the product no statistical trade data was found. It is therefore assumed that heavy industrial machinery is  traded mostly on a regional European market. Transport distances are estimated using a model based on Eurostat transport statistics.;This is an immobile infrastructure, representing the product of a industrial machine, heavy, unspecified. The infrastructure represents a rock crusher made with a lifetime of 25 years. The process includes input materials but excludes the energy for assebling.  The activity begins with the industrial machine at the factory gate, ready for transportation. The activity ends with the industrial machine being delivered to user. Dataset documentation https://v38.ecoquery.ecoinvent.org/Details/PDF/96421600-3190-44D4-9193-347253F6A2BD/290C1F85-4CC4-4FA1-B0C8-2CB7F4276DCE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</si>
  <si>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activity represents the market for 1 kg of furniture. Transport information are taken from the ecoinvent GLO transport model, excel accessible on the ecoinvent website "Default Transport Assumptions". Air transport is excluded based on expert judgement. The reference product is considered an infrastructure, meaning that the reference product is not assigned a dry and wet mass, but it has the properties of “lifetime” and “lifetime capacity”. The property “weight” has been added in order to account for the mass of the product in the transport exchanges. The activity starts at factory gate with the final product ready for transport (packaging is not included). The activity includes the transport of the final good to the consumer.  Dataset documentation https://v38.ecoquery.ecoinvent.org/Details/PDF/A22E0E64-2D95-4681-8E6E-E4FAAD72F23B/290C1F85-4CC4-4FA1-B0C8-2CB7F4276DCE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</si>
  <si>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'electronic component machinery, unspecified', in the Global geography.;Transport from producers to consumers of this product in the geography covered by the market is included.;This is an immobile infrastructure, representing the product of an electronic component machinery, unspecified. The product represents a 2,500 kg  machinery that is used in the production of semiconductors, printed wiring boards, capacitors, etc. and it is based on an average of wafer marking system, laser blind-via drilling system and a IC trim system. The process includes input  material, production efforts and infrastructure. This activity starts with the built infrastructure ready to use. This activity ends with the infrastructure made accessible to the users. Transport or losses are considered irrelevant for this product. Dataset documentation https://v38.ecoquery.ecoinvent.org/Details/PDF/7C64347B-7089-40E3-819A-491B5EB60F0B/290C1F85-4CC4-4FA1-B0C8-2CB7F4276DCE</t>
  </si>
  <si>
    <t>market for furniture, wooden | furniture, wooden | Cutoff, U - GLO</t>
  </si>
  <si>
    <t>market for electronic component machinery, unspecified | electronic component machinery, unspecified | Cutoff, U - GLO</t>
  </si>
  <si>
    <t>market for industrial machine, heavy, unspecified | industrial machine, heavy, unspecified | Cutoff, U - RER</t>
  </si>
  <si>
    <t>HD lifetime (years)</t>
  </si>
  <si>
    <t>TV lifetime (years)</t>
  </si>
  <si>
    <t>Tablet lifetime (years)</t>
  </si>
  <si>
    <t>Phone lifetime (years)</t>
  </si>
  <si>
    <t>Router lifetime (years)</t>
  </si>
  <si>
    <t>Keyboard lifetime (years)</t>
  </si>
  <si>
    <t>Device lifetime (years)</t>
  </si>
  <si>
    <t>Furniture lifetime (years)</t>
  </si>
  <si>
    <t>Weight in kg</t>
  </si>
  <si>
    <t>Machinery lifetime (years)</t>
  </si>
  <si>
    <t>market for graphic paper, 100% recycled | graphic paper, 100% recycled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</si>
  <si>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'graphic paper, 100% recycled', in the Global geography.;This market contains no transport or losses, as they are irrelevant for the delivered product.;The product “graphic paper, 100% recycled” represents a weighted average of 9 common graphical recycling papers.  Recycled graphic paper is produced recycled, deinked paper.   This activity starts at the gate of the activities that produce 'graphic paper, 100% recycled',  within the geography of Global. This activity ends with the supply of  graphic paper, 100% recycled', to the consumers of this product. Transport or losses are considered irrelevant for this product. Dataset documentation https://v38.ecoquery.ecoinvent.org/Details/PDF/39311CCC-F8EC-4FB2-9BA6-3C7BB97CDFC2/290C1F85-4CC4-4FA1-B0C8-2CB7F4276DCE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</si>
  <si>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dataset represents the European market for lightweight coated (LWC) paper. It includes estimates for average transport requirements from producing to using entity.
LWC paper is the coated type of mechanical paper which means that less than 90% of the fibres are in form of chemical pulp. It is predominantly used for print materials such as magazines and journals that require a higher paper quality than newsprint paper
 This dataset starts with the LWC paper leaving the gate of the producing entity, ready for distribution to using entities. This dataset includes the average transport from the production site to a central distribution site for the domestic and the foreign LWC paper consumed in Europe.
 Dataset documentation https://v38.ecoquery.ecoinvent.org/Details/PDF/DACF1437-61CB-41CD-AF42-23E79DDB82FD/290C1F85-4CC4-4FA1-B0C8-2CB7F4276DCE</t>
  </si>
  <si>
    <t>market for paper, woodcontaining, lightweight coated | paper, woodcontaining, lightweight coated | Cutoff, U - RER</t>
  </si>
  <si>
    <t>market for tap water | tap water | Cutoff, U - Europe without Switzerland</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</si>
  <si>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'tap water', in the geography of Europe without Switzerland.;Transport from producers to consumers of this product in the geography covered by the market is included. This activity starts from tap water, under pressure, at tap water treatment plant and fed into the tap water distribution network. This activity ends with 1 kg of water at consumer (industrial or household).
This dataset includes: 
 - the distribution network
 - water losses during transmission 
This dataset doesn"t include
 - energy used during distribution for additional pressure. The tap water is already under pressure when fed into the network (see corresponding tap water production datasets). The implicit assumption is that no additional energy is required during distribution to overcome loss of load in the distribution network. This assumption is not always correct.
 - emissions to groundwater associated with water leaving the distribution network through leaks. These are assumed to be inconsequential since we are dealing with treated tap water. Dataset documentation https://v38.ecoquery.ecoinvent.org/Details/PDF/9E325074-193B-47B5-800D-06D0E8279D14/290C1F85-4CC4-4FA1-B0C8-2CB7F4276DCE</t>
  </si>
  <si>
    <t>market for transport, passenger car with internal combustion engine | transport, passenger car with internal combustion engine | Cutoff, U - RER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</si>
  <si>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passenger car with internal combustion engine', in the geography of Europe.;This market contains no transport or losses, as they are irrelevant for the delivered product.;This is delivering the service of average transportation of passenger/s across one kilometre (km). This service only considers the transportation of passengers. The dataset takes into account different car classes (EURO 3, EURO 4 and EURO 5). The vehicle is an average of the different car sizes (small, medium and large) and fuel types (petrol, diesel and natural gas) for each EURO category.  The average passenger load factor is considered to in total 97.2 kg. The dry weight of the vehicle is considered to be 1200 kg and its lifetime is 150000 km. A user that wish to model a different average load factor should modify this product or its producing activity.  This activity starts with the service generation.
 This activity ends with the service supplied to its consumers. Transport or losses are considered irrelevant for this product. Dataset documentation https://v38.ecoquery.ecoinvent.org/Details/PDF/7E9C7321-E488-424F-A212-DA04C70676B5/290C1F85-4CC4-4FA1-B0C8-2CB7F4276DCE</t>
  </si>
  <si>
    <t>This dataset describes a journey of 1 km with an electric passenger car. The dataset is parametrized with respect to mass of the vehicle, mass of the battery, consumption and lifetimes of vehicle and battery. The vehicle is described in terms of a vehicle without battery plus the battery. The amount of battery includes battery exchange due to maintenance. Currently, default values for a compact size car with a weight without battery of 918.22kg and a battery of 262kg are given. Assuming a life expectancy for the car of 150000km and an average lifetime for the battery of 100000, it is expected that about every second battery will require substitution. A default value of (150000km/100000km)*262 kg of batteries is taken into account including the maintenance. The current nominal value of battery mass has been derived assuming an energy density of 114Wh/kg and should correspond to about 120km of driving range. The construction of the datasets allows to change key parameters (like mass of the vehicle, mass of the battery, consumption, life times, etc.) in order to cover a wide spectrum of situations . However, it is important to consider that changing one parameter of a vehicle, e.g. its mass, may lead to changes in other parameters,  e.g. the consumption. When modifying the default parameters given, attention should be payed to the possible influence which one parameter may have over the other.   The dataset takes as input the car without battery, the battery, the  maintenance and the electric energy consumed for the journey. Both, the car and battery are considered as infrastructure even though they are expressed in kg. The datsets returns as by-products the non-exhaust emissions caused by brake, tyre and road wear. Dataset documentation https://v38.ecoquery.ecoinvent.org/Details/PDF/E7023017-30E5-4C35-B8DD-518EEC5A55EB/290C1F85-4CC4-4FA1-B0C8-2CB7F4276DCE</t>
  </si>
  <si>
    <t>Electricity for Spain</t>
  </si>
  <si>
    <t>Electricity for Spain,
renewable</t>
  </si>
  <si>
    <t>transport, passenger car, electric | transport, passenger car, electric | Cutoff, U - GLO</t>
  </si>
  <si>
    <t>Global
Electricity: Spanish mix 
in 2018</t>
  </si>
  <si>
    <t>Global
Electricity: Spanish
renewable mix in 2018</t>
  </si>
  <si>
    <t>transport, passenger car, electric | transport, passenger car, electric | Cutoff, U (renewable) - GLO</t>
  </si>
  <si>
    <t>market for transport, passenger, motor scooter | transport, passenger, motor scooter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</si>
  <si>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passenger, motor scooter',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petrol, while its energy use and operation emissions represents average values for Swiss 50cc-150cc fleet. Its occupation is to carry 1.1 person and it has a lifetime expectancy of 50000km.  This activity starts with the service generation.
 This activity ends with the service supplied to its consumers. Transport or losses are considered irrelevant for this product. Dataset documentation https://v38.ecoquery.ecoinvent.org/Details/PDF/7662619B-50AE-4F63-AB4D-7FAE9D9BB993/290C1F85-4CC4-4FA1-B0C8-2CB7F4276DCE</t>
  </si>
  <si>
    <t>The data set reflects the transport of one person on one kilometer on an electric bicycle. Capacity utilisation: 1 person;[This dataset was already contained in the ecoinvent database version 2. It was not individually updated during the transfer to ecoinvent version 3. Life Cycle Impact Assessment results may still have changed, as they are affected by changes in the supply chain, i.e. in other datasets. This dataset was generated following the ecoinvent quality guidelines for version 2. It may have been subject to central changes described in the ecoinvent version 3 change report (http://www.ecoinvent.org/database/ecoinvent-version-3/reports-of-changes/), and the results of the central updates were reviewed extensively. The changes added e.g. consistent water flows and other information throughout the database. The documentation of this dataset can be found in the ecoinvent reports of version 2, which are still available via the ecoinvent website. The change report linked above covers all central changes that were made during the conversion process.]  This data includes the operation, maintenance and disposal of an electric bicycle and the use of the road infrastructure. For e-bike operation Swiss consumer mix is used. Dataset documentation https://v38.ecoquery.ecoinvent.org/Details/PDF/6BA803D4-74BF-482E-ABD7-AA543E3F9E75/290C1F85-4CC4-4FA1-B0C8-2CB7F4276DCE</t>
  </si>
  <si>
    <t>Transport using Swiss consumer mix. Life expectancy: 15000km
Electricity for Spain</t>
  </si>
  <si>
    <t>transport, passenger, bicycle | transport, passenger, bicycle | Cutoff, U - RoW</t>
  </si>
  <si>
    <t>transport, passenger, electric bicycle | transport, passenger, electric bicycle | Cutoff, U - RoW</t>
  </si>
  <si>
    <t>transport, passenger, electric bicycle | transport, passenger, electric bicycle | Cutoff, U (renewable) - RoW</t>
  </si>
  <si>
    <t>Passenger transport
by electric bicycle
(renewable electricity)</t>
  </si>
  <si>
    <t>Transport using Swiss consumer mix. Life expectancy: 15000km
Electricity for Spain, renewable</t>
  </si>
  <si>
    <t>Passenger transport
by bicycle</t>
  </si>
  <si>
    <t>The data set reflects the transport of one person on one kilometer on an bicycle. Capacity utilisation: 1 person  This data includes the operation and maintenance of a bicycle and the use of the road infrastructure. Dataset documentation https://v38.ecoquery.ecoinvent.org/Details/PDF/2979B567-DE7B-4BDD-89A8-40F6C4D9CDE7/290C1F85-4CC4-4FA1-B0C8-2CB7F4276DCE</t>
  </si>
  <si>
    <t>Citybike with racks. Life expectancy: 15000km</t>
  </si>
  <si>
    <t>market for transport, regular bus | transport, regular bus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</si>
  <si>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regular bus',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diesel. The energy use and combustion emissions data represents average data for the operation of an average Swiss regular bus (fleet average) in the year 2005, comprising various emission technologies. Its average life spam is 12.5 years and its  kilometric performance is 1,000,000 km, with an average load 12.3 passengers per vehicle.  This activity starts with the service generation.
 This activity ends with the service supplied to its consumers. Transport or losses are considered irrelevant for this product. Dataset documentation https://v38.ecoquery.ecoinvent.org/Details/PDF/4015DF93-CE66-4038-AC28-706A5003E636/290C1F85-4CC4-4FA1-B0C8-2CB7F4276DCE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</si>
  <si>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tram',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electricity. Its average life spam is 30 years and its  kilometric performance is 1,120,000 km, with an average load 52.8 passengers per vehicle.   This activity starts with the service generation.
 This activity ends with the service supplied to its consumers. Transport or losses are considered irrelevant for this product. Dataset documentation https://v38.ecoquery.ecoinvent.org/Details/PDF/03D52578-4B20-487A-9D83-475CCE435BF3/290C1F85-4CC4-4FA1-B0C8-2CB7F4276DCE</t>
  </si>
  <si>
    <t>market for transport, tram | transport, tram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</si>
  <si>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trolleybus', in the Global geography.;This market contains no transport or losses, as they are irrelevant for the delivered product.;This is delivering the service of transportation of one passenger across one kilometre (km). This service only considers the transportation of passengers. The vehicle operates with electricity. Its average life spam is 17 years and its  kilometric performance is 1,416,666 km, with an average load 26.0 passengers per vehicle.  This activity starts with the service generation.
 This activity ends with the service supplied to its consumers. Transport or losses are considered irrelevant for this product. Dataset documentation https://v38.ecoquery.ecoinvent.org/Details/PDF/F96C2937-FFA0-4B47-82B4-CF14DD6F9978/290C1F85-4CC4-4FA1-B0C8-2CB7F4276DCE</t>
  </si>
  <si>
    <t>market for transport, trolleybus | transport, trolleybus | Cutoff, U - GLO</t>
  </si>
  <si>
    <t>The dataset represents the entire transport life cycle of a regional passenger train in Switzerland. The dataset of energy use and combustion emissions represents the performance of a regional passenger train in Switzerland. In Switzerland, passenger transport is performed almost exclusively by electric powered trains.  The dataset starts with the production of a regional train. Service of energy use and combustion emissions starts with energy consumption. The dataset ends with the service of transporting 1 passenger over a distance of 1 km by a regional train. The dataset includes the production, the maintenance and the energy use and operation emission of a regional train, the construction of a railway track. The dataset of energy use and combustion emissions includes energy consumption, airborne emissions and emissions to soil. The dataset doesn't include emission of lubricates. Dataset documentation https://v38.ecoquery.ecoinvent.org/Details/PDF/D1491664-2CA6-43C6-BA0B-0015F3D5CF09/290C1F85-4CC4-4FA1-B0C8-2CB7F4276DCE</t>
  </si>
  <si>
    <t>transport, passenger train, regional | transport, passenger train | Cutoff, U - CH</t>
  </si>
  <si>
    <t>Based on "transport, passenger train, AT/BE/DE/FR/IT, 2008". Inventory refers to the entire transport life cycle. For rail infrastructure, expenditures and environmental interventions due to construction of rail tracks have been allocated based on the Gross tonne kilometre performance. Expenditures due to operation of the rail infrastructure, as well as land use have been allocated based on the yearly train kilometre performance. This dataset is considered to represent global average values. The dataset starts when the infrastructure input (train and railway tracks) starts to be used for passenger transport. The module calls the modules 'operation of vehicle'; 'production, maintenance and disposal of vehicles'; 'construction and maintenance and disposal of railway tracks'. Dataset documentation https://v38.ecoquery.ecoinvent.org/Details/PDF/8532BEF5-4A8E-431F-98EF-5C9561CDE32F/290C1F85-4CC4-4FA1-B0C8-2CB7F4276DCE</t>
  </si>
  <si>
    <t>transport, passenger train | transport, passenger train | Cutoff, U - RoW</t>
  </si>
  <si>
    <t>Passenger transport
by high-speed train</t>
  </si>
  <si>
    <t>transport, passenger train, high-speed | transport, passenger train | Cutoff, U - RoW</t>
  </si>
  <si>
    <t>Based on "transport, passenger train, high-speed, DE/FR/IT, 2000". Inventory refers to the entire transport life cycle. For rail infrastructure, expenditures and environmental interventions due to construction of roads have been allocated based on the train kilometric performance. Expenditures due to operation of the rail infrastructure, as well as land use have been allocated based on the yearly train kilometre performance, too. The dataset starts when the infrastructure input (train and railway tracks) starts to be used for passenger transport. The module calls the modules 'operation of vehicle'; 'production and maintenance of vehicles'; 'construction of railway tracks'. Dataset documentation https://v38.ecoquery.ecoinvent.org/Details/PDF/988A6E28-19F8-46E6-B1DD-331EA14603D4/290C1F85-4CC4-4FA1-B0C8-2CB7F4276DCE</t>
  </si>
  <si>
    <t>The transport by train refers to the conditions in Germany (ICE-train).</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</si>
  <si>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passenger, aircraft, unspecified', in the the Global geography. This is a generic market; the suppliers of this market make available this generic product by redirecting a part of the production of several more specific products.;No transport or losses have been considered for the generic product supplied in this market, as the transport modelled in the upstream niche markets for the more specific products do already account it.;This is delivering the service of transportation of one passenger across one kilometre (km). This service considers the transportation of passengers and goods. The vehicle represents an average combination of passenger aircrafts for different flight distances (vey short, short, medium and long haul).   This activity starts with the service generation.
 This activity ends with the service supplied to its consumers. Transport or losses are considered irrelevant for this product. Dataset documentation https://v38.ecoquery.ecoinvent.org/Details/PDF/61E59D76-AA84-4B9E-88BF-38D066AD2F3A/290C1F85-4CC4-4FA1-B0C8-2CB7F4276DCE</t>
  </si>
  <si>
    <t>market for transport, passenger aircraft, unspecified | transport, passenger aircraft, unspecified | Cutoff, U - GLO</t>
  </si>
  <si>
    <t>market for transport, freight train | transport, freight train | Cutoff, U - Europe without Switzerland</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</si>
  <si>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train', in the geography of Europe without Switzerland.;This market contains no transport or losses, as they are irrelevant for the delivered product.;This is delivering the service of transportation of 1 metric ton across the distance of 1 km. This service only considers the transportation of goods. The vehicle operates with diesel, electricity or gard coal, while it has a mass of 1000 Gt.  The transport node indirectly considers empty trips (if any) by taking into account the total amount of freight transported throughout the lifetime of the mobile infrastructure. This activity starts with the service generation.
 This activity ends with the service supplied to its consumers. Transport or losses are considered irrelevant for this product. Dataset documentation https://v38.ecoquery.ecoinvent.org/Details/PDF/CD60073B-977A-4E14-8CB3-CDD3DBB56A0D/290C1F85-4CC4-4FA1-B0C8-2CB7F4276DCE</t>
  </si>
  <si>
    <t>market for transport, freight, lorry, unspecified | transport, freight, lorry, unspecified | Cutoff, U - RER</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</si>
  <si>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lorry, unspecified', in the the geography of Europe. This is a generic market; the suppliers of this market make available this generic product by redirecting a part of the production of several more specific products.;No transport or losses have been considered for the generic product supplied in this market, as the transport modelled in the upstream niche markets for the more specific products do already account it.;This is delivering the service of transportation of 1 metric ton across the distance of 1 km. This service only considers the transportation of goods. The vehicle operates with diesel, and it provides a fleet average that includes different lorry classes as well as EURO classes. Specific transport activities are available in the database, this represents a generic product that can be used when no further information are available.  This service provides combines data for transport which is calculated for an average load factor, including empty return trips. This activity starts with the service generation.
 This activity ends with the service supplied to its consumers. Transport or losses are considered irrelevant for this product. Dataset documentation https://v38.ecoquery.ecoinvent.org/Details/PDF/791303A3-D6A9-4A04-8C7B-5F25CA5E322D/290C1F85-4CC4-4FA1-B0C8-2CB7F4276DCE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</si>
  <si>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sea, container ship', in the Global geography.;This market contains no transport or losses, as they are irrelevant for the delivered product.;This is delivering the service of transportation of 1 metric ton across the distance of 1 km. This service only considers the transportation of packaged goods stored in containers like chemicals, grains, metals, electronics, etc. The ship operates with heavy fuel oil and has a mass of 18,165,000 kg. The DWT (load capacity) of the container ship is 43,000 tonnes, and it is estimated to transport an average of 7,200 million tonne.kms per year for 25 years. The transport node indirectly considers empty trips (if any) by taking into account the total amount of freight transported throughout the lifetime of the mobile infrastructure. This activity starts with the service generation.
 This activity ends with the service supplied to its consumers. Transport or losses are considered irrelevant for this product. Dataset documentation https://v38.ecoquery.ecoinvent.org/Details/PDF/A386DE3A-68DB-4646-8DB7-8ABAA7E0C1D5/290C1F85-4CC4-4FA1-B0C8-2CB7F4276DCE</t>
  </si>
  <si>
    <t>market for transport, freight, sea, container ship | transport, freight, sea, container ship | Cutoff, U - GLO</t>
  </si>
  <si>
    <t>market for transport, freight, aircraft, unspecified | transport, freight, aircraft, unspecified | Cutoff, U - GLO</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</si>
  <si>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aircraft, unspecified', in the the Global geography. This is a generic market; the suppliers of this market make available this generic product by redirecting a part of the production of several more specific products.;No transport or losses have been considered for the generic product supplied in this market, as the transport modelled in the upstream niche markets for the more specific products do already account it.;This is delivering the service of transportation of 1 metric ton across the distance of 1 km. This service only considers the transportation of goods. The vehicle operates with kerosene. Its operation is a combination of aircrafts used for activities where the distance of the transport supplied is unkown.  The transport node indirectly considers empty trips (if any) by taking into account the total amount of freight transported throughout the lifetime of the mobile infrastructure. This activity starts with the service generation.
 This activity ends with the service supplied to its consumers. Transport or losses are considered irrelevant for this product. Dataset documentation https://v38.ecoquery.ecoinvent.org/Details/PDF/00D87C5C-C5AA-4052-AF4E-78D230EBE504/290C1F85-4CC4-4FA1-B0C8-2CB7F4276DCE</t>
  </si>
  <si>
    <t>This is a market activity. Each market represents the consumption mix of a product in a given geography, connecting suppliers with consumers of the same product in the same geographical area. Markets group the producers and also the imports of the product (if relevant) within the same geographical area. They also account for transport to the consumer and for the losses during that process, when relevant.;This is the market for  'transport, freight, light commercial vehicle', in the geography of Europe without Switzerland.;This market contains no transport or losses, as they are irrelevant for the delivered product.;This is delivering the service of transportation of 1 metric ton across the distance of 1 km. This service only considers the transportation of goods. The vehicle operates with diesel or petrol, while its production  is based of the Golf A4. Its life time performance is assumed to be 239,000 pkm.  This activity starts with the service generation.
 This activity ends with the service supplied to its consumers. Transport or losses are considered irrelevant for this product. Dataset documentation https://v38.ecoquery.ecoinvent.org/Details/PDF/1B9BB0F3-6F37-4BDC-BA46-0603242216F5/290C1F85-4CC4-4FA1-B0C8-2CB7F4276DCE</t>
  </si>
  <si>
    <t>market for transport, freight, light commercial vehicle | transport, freight, light commercial vehicle | Cutoff, U - Europe without Switzerland</t>
  </si>
  <si>
    <t>Ecoinvent Version 3.8
Wernet, G., Bauer, C., Steubing, B., Reinhard, J., Moreno-Ruiz, E., and Weidema, B., 2016. The ecoinvent database version 3 (part I): overview and methodology. The International Journal of Life Cycle Assessment, [online] 21(9), pp.1218–1230.
&lt;http://link.springer.com/10.1007/s11367-016-1087-8&gt;</t>
  </si>
  <si>
    <t>Activity (academic year / semester / project / …)</t>
  </si>
  <si>
    <t>University Degree / Master</t>
  </si>
  <si>
    <t>Time invested in the Activity (days)</t>
  </si>
  <si>
    <t>Student and Activity data</t>
  </si>
  <si>
    <t>Daily impact during the activity</t>
  </si>
  <si>
    <t>Time invested in the 
academic activity (days)</t>
  </si>
  <si>
    <t>Machine lifetime (years)</t>
  </si>
  <si>
    <t>TOTAL impact during the Academic Activity</t>
  </si>
  <si>
    <t>X</t>
  </si>
  <si>
    <t>LCIA methos used:</t>
  </si>
  <si>
    <t>ReCiPe 2016 Midpoint (H)</t>
  </si>
  <si>
    <t>https://www.rivm.nl/en/life-cycle-assessment-lca/recipe</t>
  </si>
  <si>
    <t>https://www.rivm.nl/en/life-cycle-assessment-lca/downloads</t>
  </si>
  <si>
    <t>https://www.rivm.nl/documenten/recipe2016cfsv1120180117</t>
  </si>
  <si>
    <t>Characterisation factors:</t>
  </si>
  <si>
    <t>LCIA - the ReCiPe model:</t>
  </si>
  <si>
    <t>Downloads in the RIVM webpage:</t>
  </si>
  <si>
    <t>Electricity</t>
  </si>
  <si>
    <t>Days of heating
in activity</t>
  </si>
  <si>
    <t>Annual days of heating
in building or climatic zone</t>
  </si>
  <si>
    <t>Food consumption</t>
  </si>
  <si>
    <t>Ozone formation
Terrestrial ecosystems</t>
  </si>
  <si>
    <t>Ozone formation
Human health</t>
  </si>
  <si>
    <t>1 l</t>
  </si>
  <si>
    <t>Milk, semi-skimmed, UHT, processed in FR | Ambient (average) | HDPE | at supermarket</t>
  </si>
  <si>
    <t>France 
Electricity: market for Spain 2014</t>
  </si>
  <si>
    <t>Servings</t>
  </si>
  <si>
    <t>ml per serving</t>
  </si>
  <si>
    <t>Yogurt, fermented milk or dairy specialty, plain, processed in FR | Chilled | PP | at supermarket</t>
  </si>
  <si>
    <t>Yogurt, fermented milk or dairy specialty, flavoured, with sugar, processed in FR | Chilled | PP | at supermarket</t>
  </si>
  <si>
    <t>Soy drink, plain, processed in FR | Chilled | Cardboard | at supermarket</t>
  </si>
  <si>
    <t>Semi-hard cheese, from ewe's milk, processed in FR | Chilled | LDPE | at supermarket</t>
  </si>
  <si>
    <t>g per serving</t>
  </si>
  <si>
    <t>Chicken, breast, meat and skin, roasted/baked, processed in FR | Chilled | PS | Oven | at consumer</t>
  </si>
  <si>
    <t>Beef, flank steak, grilled/pan-fried, processed in FR | Chilled | PS | Pan frying | at consumer</t>
  </si>
  <si>
    <t>Pork loin, cooked, processed in FR | Chilled | Already packed - PET | Oven | at consumer</t>
  </si>
  <si>
    <t>Bayonne Cured ham, raw, smoked, processed in FR | Chilled | Already packed - PP/PE | at supermarket</t>
  </si>
  <si>
    <t>Cooked ham, superior quality, rind less, processed in FR | Chilled | Already packed - PET | at supermarket</t>
  </si>
  <si>
    <t>Whiting, fried, processed in FR | Chilled | PP | Pan frying | at consumer</t>
  </si>
  <si>
    <t>Tuna, roasted/baked, processed in FR | Chilled | PP | Oven | at consumer</t>
  </si>
  <si>
    <t>Salmon, grilled/pan-fried, processed in FR | Chilled | PP | Pan frying | at consumer</t>
  </si>
  <si>
    <t>Egg, fried without added fat, processed in FR | Chilled | Cardboard | Pan frying | at consumer</t>
  </si>
  <si>
    <t>Bread, French bread (baguette or ball), with yeast, processed in FR | Ambient (short) | Paper | at supermarket</t>
  </si>
  <si>
    <t>Pasta</t>
  </si>
  <si>
    <t>Dried pasta, cooked, unsalted, processed in FR | Chilled | PP | at supermarket</t>
  </si>
  <si>
    <t>Sandwich loaf, processed in FR | Ambient (short) | LDPE | at supermarket</t>
  </si>
  <si>
    <t>Rice, cooked, unsalted, processed in FR | Ambient (average) | PP | at supermarket</t>
  </si>
  <si>
    <t>Biscuit (cookie), plain, processed in FR | Ambient (long) | Cardboard | at supermarket</t>
  </si>
  <si>
    <t>Lentil, cooked, processed in FR | Chilled | Steel | Microwave | at consumer</t>
  </si>
  <si>
    <t>Chick pea, cooked, processed in FR | Chilled | Steel | No preparation | at consumer</t>
  </si>
  <si>
    <t>Haricot bean, cooked, processed in FR | Chilled | Steel | Microwave | at consumer</t>
  </si>
  <si>
    <t>Potato, sautéed/pan-fried, processed in FR | Chilled | PP | Pan frying | at consumer</t>
  </si>
  <si>
    <t>Tomato, raw, processed in FR | Ambient (average) | No packaging | at supermarket</t>
  </si>
  <si>
    <t>Lettuce, raw, processed in FR | Ambient (average) | No packaging | at supermarket</t>
  </si>
  <si>
    <t>Onion, cooked, processed in FR | Chilled | PP | Boiling | at consumer</t>
  </si>
  <si>
    <t>Carrot, cooked, processed in FR | Chilled | PP | Boiling | at consumer</t>
  </si>
  <si>
    <t>Sweet pepper, green, cooked, processed in FR | Chilled | PP | Boiling | at consumer</t>
  </si>
  <si>
    <t>Apple, pulp and peel, raw, processed in FR | Ambient (average) | No packaging | at supermarket</t>
  </si>
  <si>
    <t>Orange, pulp, raw, processed in FR | Ambient (average) | No packaging | at supermarket</t>
  </si>
  <si>
    <t>Banana, pulp, raw, processed in FR | Ambient (average) | No packaging | at supermarket</t>
  </si>
  <si>
    <t>Pear, pulp and peel, raw, processed in FR | Ambient (average) | No packaging | at supermarket</t>
  </si>
  <si>
    <t>Olive oil, extra virgin, processed in FR | Ambient (long) | PET | at supermarket</t>
  </si>
  <si>
    <t>Tomato sauce, w vegetables, prepacked, processed in FR | Chilled | PVC | at supermarket</t>
  </si>
  <si>
    <t>Sugar, white, processed in FR | Ambient (average) | Paper | at supermarket</t>
  </si>
  <si>
    <t>tap water production, conventional treatment</t>
  </si>
  <si>
    <t>Mineral still water (Vittel), bottled, averagely mineralized, processed in FR | Ambient (average) | Already packed - PET | at supermarket</t>
  </si>
  <si>
    <t>Coffee with milk or white coffee or cappuccino, instant coffee or not, without sugar, ready-to-drink, processed in FR | Ambient (average) | Cardboard | Water cooker | at consumer</t>
  </si>
  <si>
    <t>Tea, brewed, without sugar, processed in FR | Ambient (average) | LDPE | Water cooker | at consumer</t>
  </si>
  <si>
    <t>Beer, regular (4-5° alcohol), processed in FR | Chilled | Glass | at supermarket</t>
  </si>
  <si>
    <t>Orange juice, home-made, processed in FR | Chilled | Cardboard | at supermarket</t>
  </si>
  <si>
    <t>Cola, with sugar, processed in FR | Chilled | PET | at supermarket</t>
  </si>
  <si>
    <t>Wine, red, 11°, processed in FR | Ambient (average) | Already packed - Glass | at supermarket</t>
  </si>
  <si>
    <t>Lácteos y análogos</t>
  </si>
  <si>
    <t>Leche
Milk</t>
  </si>
  <si>
    <t>Yogur
Yoghurt</t>
  </si>
  <si>
    <t>Yogur de sabores
Flavoured yoghurt</t>
  </si>
  <si>
    <t>Bebida de soja
Soy drink</t>
  </si>
  <si>
    <t>Queso
Cheese</t>
  </si>
  <si>
    <t>Carnes, pescados y huevos</t>
  </si>
  <si>
    <t>Carne de pollo y gallina
Chicken</t>
  </si>
  <si>
    <t>Carne de vacuno
Beef</t>
  </si>
  <si>
    <t>Carne de cerdo
Pork</t>
  </si>
  <si>
    <t>Jamón Serrano
Cured ham</t>
  </si>
  <si>
    <t>Jamón York
Cooked ham</t>
  </si>
  <si>
    <t>Pescadilla
European hake</t>
  </si>
  <si>
    <t>Atún / Bonito
Tuna</t>
  </si>
  <si>
    <t>Salmón
Salmon</t>
  </si>
  <si>
    <t>Huevo de gallina
Hen's egg</t>
  </si>
  <si>
    <t>Tortilla de patata
Spanish-style tortilla</t>
  </si>
  <si>
    <t>Spanish-style tortilla with onions (omelette with potatoes and onions), processed in FR | Chilled | LDPE | Microwave | at consumer</t>
  </si>
  <si>
    <t>Cereales, legumbres y tubérculos</t>
  </si>
  <si>
    <t>Pan blanco de trigo
Bread</t>
  </si>
  <si>
    <t>Pan de molde, de hamburguesa y similar
Squared bread, for burger and similar</t>
  </si>
  <si>
    <t>Croissant</t>
  </si>
  <si>
    <t>Croissant, processed in FR | Ambient (short) | PS | at supermarket</t>
  </si>
  <si>
    <t>Cereal de desayuno
Breakfast cereal</t>
  </si>
  <si>
    <t>Breakfast cereals, corn flakes, plain (not fortified with vitamins and chemical elements), processed in FR | Ambient (long) | LDPE | at supermarket</t>
  </si>
  <si>
    <t>Arroz
Rice</t>
  </si>
  <si>
    <t>Galletas sencillas, barquillos
Biscuit</t>
  </si>
  <si>
    <t>Lentejas
Lentils</t>
  </si>
  <si>
    <t>Garbanzos
Chick peas</t>
  </si>
  <si>
    <t>Alubias / Judías
Beans</t>
  </si>
  <si>
    <t>Patata
Potato</t>
  </si>
  <si>
    <t>Frutas, verduras y hortalizas</t>
  </si>
  <si>
    <t>Tomate
Tomato</t>
  </si>
  <si>
    <t>Lechuga / endivia / escarola
Lettuce / endive / escarole</t>
  </si>
  <si>
    <t>Cebolla / cebolleta
Onion / scallions</t>
  </si>
  <si>
    <t>Zanahoria
Carrot</t>
  </si>
  <si>
    <t>Pimiento
Pepper</t>
  </si>
  <si>
    <t xml:space="preserve">Puré de vegetales
Smashed vegetables </t>
  </si>
  <si>
    <t>Vegetables (3-4 types), mashed, processed in FR | Chilled | PP | Microwave | at consumer (copy)</t>
  </si>
  <si>
    <t>Piña
Pineapple</t>
  </si>
  <si>
    <t>Pineapple, pulp, raw, processed in FR | Ambient (average) | No packaging | at supermarket</t>
  </si>
  <si>
    <t>Ciruela
Plum</t>
  </si>
  <si>
    <t>Plum, raw, processed in FR | Ambient (average) | No packaging | at supermarket</t>
  </si>
  <si>
    <t>Manzana
Apple</t>
  </si>
  <si>
    <t>Naranja
Orange</t>
  </si>
  <si>
    <t>Banano / plátano
Banana / plantain</t>
  </si>
  <si>
    <t>Fresa en temporada
Strawberry in-season</t>
  </si>
  <si>
    <t>Strawberry, in-season, raw, processed in FR | Ambient (average) | No packaging | at supermarket</t>
  </si>
  <si>
    <t>Fresa fuera de temporada
Strawberry off-season</t>
  </si>
  <si>
    <t>Strawberry, off-season, raw, processed in FR | Ambient (average) | No packaging | at supermarket</t>
  </si>
  <si>
    <t>Granada
Pomegranate</t>
  </si>
  <si>
    <t>Pomegranate, pulp and pips, raw, processed in FR | Ambient (average) | No packaging | at supermarket</t>
  </si>
  <si>
    <t>Pera
Pear</t>
  </si>
  <si>
    <t>Aceitunas
Olives</t>
  </si>
  <si>
    <t>Olive, green, stuffed (anchovy, sweet peppers, etc…), processed in FR | Chilled | Glass | at supermarket</t>
  </si>
  <si>
    <t>Mix de frutos secos
Nuts &amp; dried fruits mix</t>
  </si>
  <si>
    <t>Mix of salted grains/nuts and raisins, processed in FR | Ambient (long) | LDPE | at supermarket</t>
  </si>
  <si>
    <t>Otros: grasas, aceites, salsas y azúcares</t>
  </si>
  <si>
    <t>Aceite de oliva
Olive oil</t>
  </si>
  <si>
    <t>Salsa de tomate
Tomato sauce</t>
  </si>
  <si>
    <t>Azúcar blanca
Table sugar</t>
  </si>
  <si>
    <t>Miel
Honey</t>
  </si>
  <si>
    <t>Honey, processed in FR | Ambient (average) | PVC | at supermarket</t>
  </si>
  <si>
    <t>Arroz con leche
Rice pudding</t>
  </si>
  <si>
    <t xml:space="preserve">Rice pudding, refrigerated, processed in FR | Chilled | PP | No preparation | at consumer </t>
  </si>
  <si>
    <t>Baklava</t>
  </si>
  <si>
    <t>Baklava (oriental pastry with almonds and syrup), processed in FR | Ambient (long) | PS | at supermarket</t>
  </si>
  <si>
    <t>Pastel Vasco
Basque cake</t>
  </si>
  <si>
    <t>Basque cake (shortbread), with custard, processed in FR | Ambient (long) | PS | at supermarket</t>
  </si>
  <si>
    <t>Bebidas</t>
  </si>
  <si>
    <t>Agua del grifo
Tap water</t>
  </si>
  <si>
    <t>Agua embotellada
Water (bottled)</t>
  </si>
  <si>
    <t>Café solo
Black coffee</t>
  </si>
  <si>
    <t>Espresso coffee, not instant coffee, without sugar, ready-to-drink, processed in FR | Ambient (average) | Cardboard | Water cooker | at consumer</t>
  </si>
  <si>
    <t>Café con leche
White coffee</t>
  </si>
  <si>
    <t>Té
Tea</t>
  </si>
  <si>
    <t>Cerveza
Beer</t>
  </si>
  <si>
    <t>Zumo de naranja
Orange juice</t>
  </si>
  <si>
    <t>Refresco carbonatado
Soda</t>
  </si>
  <si>
    <t>Vino
Wine</t>
  </si>
  <si>
    <t>Bueno Viso, Ane
de Blas Martin, Maite
Bueno Mendieta, Gorka
Ruiz Ulloa, María del Pilar (Food section)*</t>
  </si>
  <si>
    <t>*The Food section has had the collaboration of professors Itziar Txurruka and Jonatan Miranda, from the Faculty of Pharmacy of the UPV/EHU.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</si>
</sst>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0000"/>
    <numFmt numFmtId="167" formatCode="0.00000"/>
  </numFmts>
  <fonts count="45" x14ac:knownFonts="1">
    <font>
      <sz val="11"/>
      <color theme="1"/>
      <name val="Liberation sans"/>
    </font>
    <font>
      <sz val="11"/>
      <name val="Liberation sans"/>
    </font>
    <font>
      <sz val="11"/>
      <color theme="1"/>
      <name val="Calibri"/>
    </font>
    <font>
      <sz val="11"/>
      <color theme="1"/>
      <name val="Calibri"/>
    </font>
    <font>
      <sz val="48"/>
      <color theme="1"/>
      <name val="Arial"/>
    </font>
    <font>
      <sz val="9"/>
      <color theme="1"/>
      <name val="Liberation sans"/>
    </font>
    <font>
      <sz val="9"/>
      <color theme="1"/>
      <name val="Arial"/>
    </font>
    <font>
      <sz val="11"/>
      <color theme="1"/>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b/>
      <i/>
      <u/>
      <sz val="10"/>
      <color rgb="FF000000"/>
      <name val="Liberation Sans"/>
      <family val="2"/>
    </font>
    <font>
      <vertAlign val="superscript"/>
      <sz val="9"/>
      <color theme="1"/>
      <name val="Arial"/>
      <family val="2"/>
    </font>
    <font>
      <sz val="9"/>
      <color theme="1"/>
      <name val="Arial"/>
      <family val="2"/>
    </font>
    <font>
      <b/>
      <sz val="9"/>
      <color theme="1"/>
      <name val="Arial"/>
      <family val="2"/>
    </font>
    <font>
      <sz val="30"/>
      <color theme="1"/>
      <name val="Arial"/>
      <family val="2"/>
    </font>
    <font>
      <b/>
      <sz val="11"/>
      <color rgb="FF222222"/>
      <name val="Arial"/>
      <family val="2"/>
    </font>
    <font>
      <b/>
      <sz val="11"/>
      <color theme="1"/>
      <name val="Arial"/>
      <family val="2"/>
    </font>
    <font>
      <b/>
      <sz val="12"/>
      <color theme="1"/>
      <name val="Calibri"/>
      <family val="2"/>
    </font>
    <font>
      <sz val="9"/>
      <color theme="1"/>
      <name val="Liberation Sans"/>
      <family val="2"/>
    </font>
    <font>
      <vertAlign val="superscript"/>
      <sz val="9"/>
      <color theme="1"/>
      <name val="Liberation Sans"/>
      <family val="2"/>
    </font>
    <font>
      <b/>
      <sz val="12"/>
      <color theme="1"/>
      <name val="Arial"/>
      <family val="2"/>
    </font>
    <font>
      <sz val="12"/>
      <name val="Arial"/>
      <family val="2"/>
    </font>
    <font>
      <b/>
      <sz val="12"/>
      <name val="Liberation Sans"/>
      <family val="2"/>
    </font>
    <font>
      <sz val="11"/>
      <color theme="1"/>
      <name val="Arial"/>
      <family val="2"/>
    </font>
    <font>
      <b/>
      <sz val="18"/>
      <color theme="1"/>
      <name val="Arial"/>
      <family val="2"/>
    </font>
    <font>
      <b/>
      <sz val="30"/>
      <color theme="1"/>
      <name val="Arial"/>
      <family val="2"/>
    </font>
    <font>
      <sz val="9"/>
      <name val="Liberation Sans"/>
      <family val="2"/>
    </font>
    <font>
      <b/>
      <sz val="9"/>
      <color theme="1"/>
      <name val="Liberation Sans"/>
      <family val="2"/>
    </font>
    <font>
      <sz val="11"/>
      <name val="Arial"/>
      <family val="2"/>
    </font>
    <font>
      <b/>
      <sz val="14"/>
      <color theme="1"/>
      <name val="Liberation sans"/>
      <family val="2"/>
    </font>
    <font>
      <sz val="14"/>
      <color theme="1"/>
      <name val="Liberation sans"/>
      <family val="2"/>
    </font>
    <font>
      <sz val="11"/>
      <color theme="1"/>
      <name val="Liberation sans"/>
    </font>
    <font>
      <sz val="48"/>
      <color theme="1"/>
      <name val="Arial"/>
      <family val="2"/>
    </font>
    <font>
      <b/>
      <sz val="9"/>
      <name val="Liberation Sans"/>
    </font>
    <font>
      <b/>
      <i/>
      <sz val="9"/>
      <color theme="1"/>
      <name val="Arial"/>
      <family val="2"/>
    </font>
  </fonts>
  <fills count="23">
    <fill>
      <patternFill patternType="none"/>
    </fill>
    <fill>
      <patternFill patternType="gray125"/>
    </fill>
    <fill>
      <patternFill patternType="solid">
        <fgColor rgb="FFE7E6E6"/>
        <bgColor rgb="FFE7E6E6"/>
      </patternFill>
    </fill>
    <fill>
      <patternFill patternType="solid">
        <fgColor rgb="FFE2EFD9"/>
        <bgColor rgb="FFE2EFD9"/>
      </patternFill>
    </fill>
    <fill>
      <patternFill patternType="solid">
        <fgColor theme="7"/>
        <bgColor theme="7"/>
      </patternFill>
    </fill>
    <fill>
      <patternFill patternType="solid">
        <fgColor rgb="FFFEF2CB"/>
        <bgColor rgb="FFFEF2CB"/>
      </patternFill>
    </fill>
    <fill>
      <patternFill patternType="solid">
        <fgColor rgb="FFFFFFFF"/>
        <bgColor rgb="FFFFFFFF"/>
      </patternFill>
    </fill>
    <fill>
      <patternFill patternType="solid">
        <fgColor rgb="FFE97D7D"/>
        <bgColor rgb="FFE97D7D"/>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EAEAEA"/>
        <bgColor rgb="FFFEF2CB"/>
      </patternFill>
    </fill>
    <fill>
      <patternFill patternType="solid">
        <fgColor rgb="FFEAEAEA"/>
        <bgColor rgb="FFE7E6E6"/>
      </patternFill>
    </fill>
    <fill>
      <patternFill patternType="solid">
        <fgColor rgb="FFEAEAEA"/>
        <bgColor indexed="64"/>
      </patternFill>
    </fill>
    <fill>
      <patternFill patternType="solid">
        <fgColor rgb="FFEAEAEA"/>
        <bgColor rgb="FFE2EFD9"/>
      </patternFill>
    </fill>
    <fill>
      <patternFill patternType="solid">
        <fgColor theme="6" tint="0.79998168889431442"/>
        <bgColor indexed="64"/>
      </patternFill>
    </fill>
    <fill>
      <patternFill patternType="solid">
        <fgColor theme="6" tint="0.79998168889431442"/>
        <bgColor rgb="FFE7E6E6"/>
      </patternFill>
    </fill>
    <fill>
      <patternFill patternType="solid">
        <fgColor rgb="FFDDDDDD"/>
        <bgColor indexed="64"/>
      </patternFill>
    </fill>
    <fill>
      <patternFill patternType="solid">
        <fgColor rgb="FFDDDDDD"/>
        <bgColor rgb="FFE7E6E6"/>
      </patternFill>
    </fill>
  </fills>
  <borders count="59">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bottom/>
      <diagonal/>
    </border>
    <border>
      <left/>
      <right/>
      <top/>
      <bottom style="thin">
        <color rgb="FF000000"/>
      </bottom>
      <diagonal/>
    </border>
    <border>
      <left/>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808080"/>
      </left>
      <right style="thin">
        <color rgb="FF808080"/>
      </right>
      <top style="thin">
        <color rgb="FF808080"/>
      </top>
      <bottom style="thin">
        <color rgb="FF808080"/>
      </bottom>
      <diagonal/>
    </border>
    <border>
      <left/>
      <right style="thin">
        <color indexed="64"/>
      </right>
      <top style="thin">
        <color rgb="FF000000"/>
      </top>
      <bottom style="thin">
        <color indexed="64"/>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style="medium">
        <color rgb="FF000000"/>
      </bottom>
      <diagonal/>
    </border>
    <border>
      <left/>
      <right/>
      <top style="medium">
        <color rgb="FF000000"/>
      </top>
      <bottom/>
      <diagonal/>
    </border>
    <border>
      <left style="thick">
        <color rgb="FF000000"/>
      </left>
      <right style="thin">
        <color rgb="FF000000"/>
      </right>
      <top style="thick">
        <color rgb="FF000000"/>
      </top>
      <bottom style="thick">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rgb="FF000000"/>
      </top>
      <bottom style="thin">
        <color indexed="64"/>
      </bottom>
      <diagonal/>
    </border>
    <border>
      <left/>
      <right/>
      <top style="thin">
        <color indexed="64"/>
      </top>
      <bottom style="thin">
        <color indexed="64"/>
      </bottom>
      <diagonal/>
    </border>
  </borders>
  <cellStyleXfs count="23">
    <xf numFmtId="0" fontId="0" fillId="0" borderId="0"/>
    <xf numFmtId="0" fontId="7" fillId="0" borderId="28"/>
    <xf numFmtId="0" fontId="18" fillId="14" borderId="28"/>
    <xf numFmtId="0" fontId="8" fillId="0" borderId="28"/>
    <xf numFmtId="0" fontId="9" fillId="8" borderId="28"/>
    <xf numFmtId="0" fontId="9" fillId="9" borderId="28"/>
    <xf numFmtId="0" fontId="8" fillId="10" borderId="28"/>
    <xf numFmtId="0" fontId="10" fillId="11" borderId="28"/>
    <xf numFmtId="0" fontId="11" fillId="12" borderId="28"/>
    <xf numFmtId="0" fontId="12" fillId="0" borderId="28"/>
    <xf numFmtId="0" fontId="13" fillId="13" borderId="28"/>
    <xf numFmtId="0" fontId="14" fillId="0" borderId="28"/>
    <xf numFmtId="0" fontId="15" fillId="0" borderId="28"/>
    <xf numFmtId="0" fontId="16" fillId="0" borderId="28"/>
    <xf numFmtId="0" fontId="17" fillId="0" borderId="28"/>
    <xf numFmtId="0" fontId="19" fillId="14" borderId="33"/>
    <xf numFmtId="0" fontId="20" fillId="0" borderId="28"/>
    <xf numFmtId="0" fontId="7" fillId="0" borderId="28"/>
    <xf numFmtId="0" fontId="7" fillId="0" borderId="28"/>
    <xf numFmtId="0" fontId="10" fillId="0" borderId="28"/>
    <xf numFmtId="0" fontId="41" fillId="0" borderId="28"/>
    <xf numFmtId="0" fontId="41" fillId="0" borderId="28"/>
    <xf numFmtId="0" fontId="41" fillId="0" borderId="28"/>
  </cellStyleXfs>
  <cellXfs count="327">
    <xf numFmtId="0" fontId="0" fillId="0" borderId="0" xfId="0"/>
    <xf numFmtId="0" fontId="2" fillId="0" borderId="0" xfId="0" applyFont="1"/>
    <xf numFmtId="0" fontId="2" fillId="0" borderId="12" xfId="0" applyFont="1" applyBorder="1"/>
    <xf numFmtId="0" fontId="2" fillId="0" borderId="13" xfId="0" applyFont="1" applyBorder="1"/>
    <xf numFmtId="164" fontId="5" fillId="2" borderId="23" xfId="0" applyNumberFormat="1" applyFont="1" applyFill="1" applyBorder="1" applyAlignment="1">
      <alignment horizontal="center" vertical="center"/>
    </xf>
    <xf numFmtId="164" fontId="6" fillId="2" borderId="23" xfId="0" applyNumberFormat="1" applyFont="1" applyFill="1" applyBorder="1" applyAlignment="1">
      <alignment horizontal="center" vertical="center"/>
    </xf>
    <xf numFmtId="165" fontId="6" fillId="5" borderId="23" xfId="0" applyNumberFormat="1" applyFont="1" applyFill="1" applyBorder="1" applyAlignment="1">
      <alignment horizontal="center" vertical="center"/>
    </xf>
    <xf numFmtId="165" fontId="5" fillId="5" borderId="23" xfId="0" quotePrefix="1" applyNumberFormat="1" applyFont="1" applyFill="1" applyBorder="1" applyAlignment="1">
      <alignment horizontal="center" vertical="center"/>
    </xf>
    <xf numFmtId="164" fontId="5" fillId="3" borderId="23" xfId="0" applyNumberFormat="1" applyFont="1" applyFill="1" applyBorder="1" applyAlignment="1">
      <alignment horizontal="center" vertical="center"/>
    </xf>
    <xf numFmtId="164" fontId="5" fillId="3" borderId="25" xfId="0" applyNumberFormat="1" applyFont="1" applyFill="1" applyBorder="1" applyAlignment="1">
      <alignment horizontal="center" vertical="center"/>
    </xf>
    <xf numFmtId="0" fontId="6" fillId="2" borderId="23" xfId="0" applyFont="1" applyFill="1" applyBorder="1" applyAlignment="1">
      <alignment horizontal="center" vertical="center" wrapText="1"/>
    </xf>
    <xf numFmtId="164" fontId="5" fillId="3" borderId="24"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0" fontId="3" fillId="0" borderId="0" xfId="0" applyFont="1" applyAlignment="1">
      <alignment horizontal="center" vertical="center"/>
    </xf>
    <xf numFmtId="11" fontId="0" fillId="0" borderId="0" xfId="0" applyNumberFormat="1"/>
    <xf numFmtId="0" fontId="6" fillId="5" borderId="23" xfId="0" applyFont="1" applyFill="1" applyBorder="1" applyAlignment="1">
      <alignment horizontal="center" vertical="center"/>
    </xf>
    <xf numFmtId="164" fontId="6" fillId="3" borderId="23" xfId="0" applyNumberFormat="1" applyFont="1" applyFill="1" applyBorder="1" applyAlignment="1">
      <alignment horizontal="center" vertical="center"/>
    </xf>
    <xf numFmtId="164" fontId="6" fillId="3" borderId="25" xfId="0" applyNumberFormat="1" applyFont="1" applyFill="1" applyBorder="1" applyAlignment="1">
      <alignment horizontal="center" vertical="center"/>
    </xf>
    <xf numFmtId="0" fontId="6" fillId="5" borderId="29"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0" fontId="6" fillId="2" borderId="24" xfId="0" applyFont="1" applyFill="1" applyBorder="1" applyAlignment="1">
      <alignment horizontal="center" vertical="center" wrapText="1"/>
    </xf>
    <xf numFmtId="165" fontId="6" fillId="5" borderId="24" xfId="0" applyNumberFormat="1" applyFont="1" applyFill="1" applyBorder="1" applyAlignment="1">
      <alignment horizontal="center" vertical="center"/>
    </xf>
    <xf numFmtId="164" fontId="6" fillId="3" borderId="34" xfId="0" applyNumberFormat="1" applyFont="1" applyFill="1" applyBorder="1" applyAlignment="1">
      <alignment horizontal="center" vertical="center"/>
    </xf>
    <xf numFmtId="164" fontId="6" fillId="3" borderId="35" xfId="0" applyNumberFormat="1" applyFont="1" applyFill="1" applyBorder="1" applyAlignment="1">
      <alignment horizontal="center" vertical="center"/>
    </xf>
    <xf numFmtId="164" fontId="6" fillId="3" borderId="36" xfId="0" applyNumberFormat="1" applyFont="1" applyFill="1" applyBorder="1" applyAlignment="1">
      <alignment horizontal="center" vertical="center"/>
    </xf>
    <xf numFmtId="0" fontId="26" fillId="2" borderId="18" xfId="0" applyFont="1" applyFill="1" applyBorder="1" applyAlignment="1">
      <alignment horizontal="center" vertical="center"/>
    </xf>
    <xf numFmtId="0" fontId="22" fillId="2" borderId="23" xfId="0" applyFont="1" applyFill="1" applyBorder="1" applyAlignment="1">
      <alignment horizontal="center" vertical="center" wrapText="1"/>
    </xf>
    <xf numFmtId="164" fontId="5" fillId="3" borderId="36" xfId="0" applyNumberFormat="1" applyFont="1" applyFill="1" applyBorder="1" applyAlignment="1">
      <alignment horizontal="center" vertical="center"/>
    </xf>
    <xf numFmtId="165" fontId="5" fillId="5" borderId="36" xfId="0" quotePrefix="1" applyNumberFormat="1" applyFont="1" applyFill="1" applyBorder="1" applyAlignment="1">
      <alignment horizontal="center" vertical="center"/>
    </xf>
    <xf numFmtId="165" fontId="28" fillId="5" borderId="36" xfId="0" quotePrefix="1" applyNumberFormat="1" applyFont="1" applyFill="1" applyBorder="1" applyAlignment="1">
      <alignment horizontal="center" vertical="center" wrapText="1"/>
    </xf>
    <xf numFmtId="165" fontId="6" fillId="5" borderId="40" xfId="0" applyNumberFormat="1" applyFont="1" applyFill="1" applyBorder="1" applyAlignment="1">
      <alignment horizontal="center" vertical="center"/>
    </xf>
    <xf numFmtId="0" fontId="6" fillId="5" borderId="40" xfId="0" applyFont="1" applyFill="1" applyBorder="1" applyAlignment="1">
      <alignment horizontal="center" vertical="center"/>
    </xf>
    <xf numFmtId="0" fontId="22" fillId="5" borderId="36" xfId="0" applyFont="1" applyFill="1" applyBorder="1" applyAlignment="1">
      <alignment horizontal="center" vertical="center" wrapText="1"/>
    </xf>
    <xf numFmtId="0" fontId="6" fillId="5" borderId="39" xfId="0" applyFont="1" applyFill="1" applyBorder="1" applyAlignment="1">
      <alignment horizontal="center" vertical="center"/>
    </xf>
    <xf numFmtId="0" fontId="23" fillId="16" borderId="22" xfId="0" applyFont="1" applyFill="1" applyBorder="1" applyAlignment="1">
      <alignment horizontal="center" vertical="center" wrapText="1"/>
    </xf>
    <xf numFmtId="0" fontId="22" fillId="16" borderId="23" xfId="0" applyFont="1" applyFill="1" applyBorder="1" applyAlignment="1">
      <alignment horizontal="center" vertical="center" wrapText="1"/>
    </xf>
    <xf numFmtId="0" fontId="23" fillId="16" borderId="22" xfId="0" applyFont="1" applyFill="1" applyBorder="1" applyAlignment="1">
      <alignment horizontal="center" vertical="center"/>
    </xf>
    <xf numFmtId="0" fontId="23" fillId="18" borderId="22" xfId="0" applyFont="1" applyFill="1" applyBorder="1" applyAlignment="1">
      <alignment horizontal="center" vertical="center"/>
    </xf>
    <xf numFmtId="166" fontId="23" fillId="16" borderId="22" xfId="0" applyNumberFormat="1" applyFont="1" applyFill="1" applyBorder="1" applyAlignment="1">
      <alignment horizontal="center" vertical="center"/>
    </xf>
    <xf numFmtId="166" fontId="28" fillId="16" borderId="24" xfId="0" applyNumberFormat="1" applyFont="1" applyFill="1" applyBorder="1" applyAlignment="1">
      <alignment horizontal="center" vertical="center" wrapText="1"/>
    </xf>
    <xf numFmtId="164" fontId="22" fillId="16" borderId="24" xfId="0" applyNumberFormat="1" applyFont="1" applyFill="1" applyBorder="1" applyAlignment="1">
      <alignment horizontal="center" vertical="center" wrapText="1"/>
    </xf>
    <xf numFmtId="164" fontId="28" fillId="16" borderId="24" xfId="0" applyNumberFormat="1" applyFont="1" applyFill="1" applyBorder="1" applyAlignment="1">
      <alignment horizontal="center" vertical="center" wrapText="1"/>
    </xf>
    <xf numFmtId="166" fontId="22" fillId="16" borderId="24" xfId="0" applyNumberFormat="1" applyFont="1" applyFill="1" applyBorder="1" applyAlignment="1">
      <alignment horizontal="center" vertical="center" wrapText="1"/>
    </xf>
    <xf numFmtId="166" fontId="23" fillId="2" borderId="30" xfId="0" applyNumberFormat="1" applyFont="1" applyFill="1" applyBorder="1" applyAlignment="1">
      <alignment horizontal="center" vertical="center" wrapText="1"/>
    </xf>
    <xf numFmtId="164" fontId="23" fillId="2" borderId="30" xfId="0" applyNumberFormat="1" applyFont="1" applyFill="1" applyBorder="1" applyAlignment="1">
      <alignment horizontal="center" vertical="center" wrapText="1"/>
    </xf>
    <xf numFmtId="164" fontId="23" fillId="2" borderId="30" xfId="0" applyNumberFormat="1" applyFont="1" applyFill="1" applyBorder="1" applyAlignment="1">
      <alignment horizontal="center" vertical="center"/>
    </xf>
    <xf numFmtId="164" fontId="23" fillId="3" borderId="30" xfId="0" applyNumberFormat="1" applyFont="1" applyFill="1" applyBorder="1" applyAlignment="1">
      <alignment horizontal="center" vertical="center" wrapText="1"/>
    </xf>
    <xf numFmtId="164" fontId="23" fillId="3" borderId="30" xfId="0" applyNumberFormat="1" applyFont="1" applyFill="1" applyBorder="1" applyAlignment="1">
      <alignment horizontal="center" vertical="center"/>
    </xf>
    <xf numFmtId="164" fontId="23" fillId="3" borderId="17" xfId="0" applyNumberFormat="1" applyFont="1" applyFill="1" applyBorder="1" applyAlignment="1">
      <alignment horizontal="center" vertical="center" wrapText="1"/>
    </xf>
    <xf numFmtId="0" fontId="28" fillId="0" borderId="0" xfId="0" applyFont="1"/>
    <xf numFmtId="164" fontId="23" fillId="2" borderId="29" xfId="0" applyNumberFormat="1" applyFont="1" applyFill="1" applyBorder="1" applyAlignment="1">
      <alignment horizontal="center" vertical="center"/>
    </xf>
    <xf numFmtId="164" fontId="23" fillId="5" borderId="29" xfId="0" applyNumberFormat="1" applyFont="1" applyFill="1" applyBorder="1" applyAlignment="1">
      <alignment horizontal="center" vertical="center"/>
    </xf>
    <xf numFmtId="164" fontId="23" fillId="3" borderId="29" xfId="0" applyNumberFormat="1" applyFont="1" applyFill="1" applyBorder="1" applyAlignment="1">
      <alignment horizontal="center" vertical="center"/>
    </xf>
    <xf numFmtId="164" fontId="23" fillId="3" borderId="31" xfId="0" applyNumberFormat="1" applyFont="1" applyFill="1" applyBorder="1" applyAlignment="1">
      <alignment horizontal="center" vertical="center"/>
    </xf>
    <xf numFmtId="164" fontId="23" fillId="16" borderId="30" xfId="0" applyNumberFormat="1" applyFont="1" applyFill="1" applyBorder="1" applyAlignment="1">
      <alignment horizontal="center" vertical="center" wrapText="1"/>
    </xf>
    <xf numFmtId="164" fontId="23" fillId="16" borderId="29" xfId="0" applyNumberFormat="1" applyFont="1" applyFill="1" applyBorder="1" applyAlignment="1">
      <alignment horizontal="center" vertical="center" wrapText="1"/>
    </xf>
    <xf numFmtId="0" fontId="23" fillId="5" borderId="20" xfId="0" applyFont="1" applyFill="1" applyBorder="1" applyAlignment="1">
      <alignment horizontal="center" vertical="center"/>
    </xf>
    <xf numFmtId="166" fontId="22" fillId="16" borderId="29" xfId="0" applyNumberFormat="1" applyFont="1" applyFill="1" applyBorder="1" applyAlignment="1">
      <alignment horizontal="center" vertical="center" wrapText="1"/>
    </xf>
    <xf numFmtId="166" fontId="22" fillId="16" borderId="26" xfId="0" applyNumberFormat="1" applyFont="1" applyFill="1" applyBorder="1" applyAlignment="1">
      <alignment horizontal="center" vertical="center" wrapText="1"/>
    </xf>
    <xf numFmtId="166" fontId="22" fillId="16" borderId="28" xfId="0" applyNumberFormat="1" applyFont="1" applyFill="1" applyBorder="1" applyAlignment="1">
      <alignment horizontal="center" vertical="center" wrapText="1"/>
    </xf>
    <xf numFmtId="166" fontId="23" fillId="16" borderId="18" xfId="0" applyNumberFormat="1" applyFont="1" applyFill="1" applyBorder="1" applyAlignment="1">
      <alignment horizontal="center" vertical="center"/>
    </xf>
    <xf numFmtId="164" fontId="22" fillId="16" borderId="29" xfId="0" applyNumberFormat="1" applyFont="1" applyFill="1" applyBorder="1" applyAlignment="1">
      <alignment horizontal="center" vertical="center" wrapText="1"/>
    </xf>
    <xf numFmtId="0" fontId="22" fillId="5" borderId="36" xfId="0" applyFont="1" applyFill="1" applyBorder="1" applyAlignment="1">
      <alignment horizontal="center" vertical="center"/>
    </xf>
    <xf numFmtId="0" fontId="22" fillId="5" borderId="37" xfId="0" applyFont="1" applyFill="1" applyBorder="1" applyAlignment="1">
      <alignment horizontal="center" vertical="center"/>
    </xf>
    <xf numFmtId="166" fontId="23" fillId="2" borderId="30" xfId="0" applyNumberFormat="1" applyFont="1" applyFill="1" applyBorder="1" applyAlignment="1">
      <alignment horizontal="center" vertical="center"/>
    </xf>
    <xf numFmtId="166" fontId="23" fillId="3" borderId="30" xfId="0" applyNumberFormat="1" applyFont="1" applyFill="1" applyBorder="1" applyAlignment="1">
      <alignment horizontal="center" vertical="center" wrapText="1"/>
    </xf>
    <xf numFmtId="166" fontId="23" fillId="3" borderId="30" xfId="0" applyNumberFormat="1" applyFont="1" applyFill="1" applyBorder="1" applyAlignment="1">
      <alignment horizontal="center" vertical="center"/>
    </xf>
    <xf numFmtId="166" fontId="23" fillId="2" borderId="29" xfId="0" applyNumberFormat="1" applyFont="1" applyFill="1" applyBorder="1" applyAlignment="1">
      <alignment horizontal="center" vertical="center"/>
    </xf>
    <xf numFmtId="166" fontId="23" fillId="5" borderId="29" xfId="0" applyNumberFormat="1" applyFont="1" applyFill="1" applyBorder="1" applyAlignment="1">
      <alignment horizontal="center" vertical="center"/>
    </xf>
    <xf numFmtId="166" fontId="23" fillId="3" borderId="29" xfId="0" applyNumberFormat="1" applyFont="1" applyFill="1" applyBorder="1" applyAlignment="1">
      <alignment horizontal="center" vertical="center"/>
    </xf>
    <xf numFmtId="164" fontId="28" fillId="2" borderId="23" xfId="0" applyNumberFormat="1" applyFont="1" applyFill="1" applyBorder="1" applyAlignment="1">
      <alignment horizontal="center" vertical="center"/>
    </xf>
    <xf numFmtId="164" fontId="22" fillId="2" borderId="23" xfId="0" applyNumberFormat="1" applyFont="1" applyFill="1" applyBorder="1" applyAlignment="1">
      <alignment horizontal="center" vertical="center"/>
    </xf>
    <xf numFmtId="0" fontId="22" fillId="5" borderId="24" xfId="0" applyFont="1" applyFill="1" applyBorder="1" applyAlignment="1">
      <alignment horizontal="center" vertical="center"/>
    </xf>
    <xf numFmtId="0" fontId="22" fillId="5" borderId="39" xfId="0" applyFont="1" applyFill="1" applyBorder="1" applyAlignment="1">
      <alignment horizontal="center" vertical="center"/>
    </xf>
    <xf numFmtId="164" fontId="28" fillId="3" borderId="23" xfId="0" applyNumberFormat="1" applyFont="1" applyFill="1" applyBorder="1" applyAlignment="1">
      <alignment horizontal="center" vertical="center"/>
    </xf>
    <xf numFmtId="164" fontId="28" fillId="3" borderId="25" xfId="0" applyNumberFormat="1" applyFont="1" applyFill="1" applyBorder="1" applyAlignment="1">
      <alignment horizontal="center" vertical="center"/>
    </xf>
    <xf numFmtId="0" fontId="22" fillId="2" borderId="10" xfId="0" applyFont="1" applyFill="1" applyBorder="1" applyAlignment="1">
      <alignment horizontal="center" vertical="center" wrapText="1"/>
    </xf>
    <xf numFmtId="166" fontId="23" fillId="16" borderId="30" xfId="0" applyNumberFormat="1" applyFont="1" applyFill="1" applyBorder="1" applyAlignment="1">
      <alignment horizontal="center" vertical="center" wrapText="1"/>
    </xf>
    <xf numFmtId="166" fontId="23" fillId="16" borderId="29" xfId="0" applyNumberFormat="1" applyFont="1" applyFill="1" applyBorder="1" applyAlignment="1">
      <alignment horizontal="center" vertical="center" wrapText="1"/>
    </xf>
    <xf numFmtId="0" fontId="23" fillId="18" borderId="26" xfId="0" applyFont="1" applyFill="1" applyBorder="1" applyAlignment="1">
      <alignment horizontal="center" vertical="center"/>
    </xf>
    <xf numFmtId="2" fontId="22" fillId="5" borderId="24" xfId="0" applyNumberFormat="1" applyFont="1" applyFill="1" applyBorder="1" applyAlignment="1">
      <alignment horizontal="center" vertical="center" wrapText="1"/>
    </xf>
    <xf numFmtId="166" fontId="23" fillId="3" borderId="17" xfId="0" applyNumberFormat="1" applyFont="1" applyFill="1" applyBorder="1" applyAlignment="1">
      <alignment horizontal="center" vertical="center" wrapText="1"/>
    </xf>
    <xf numFmtId="166" fontId="23" fillId="3" borderId="31" xfId="0" applyNumberFormat="1" applyFont="1" applyFill="1" applyBorder="1" applyAlignment="1">
      <alignment horizontal="center" vertical="center"/>
    </xf>
    <xf numFmtId="165" fontId="22" fillId="5" borderId="24" xfId="0" applyNumberFormat="1" applyFont="1" applyFill="1" applyBorder="1" applyAlignment="1">
      <alignment horizontal="center" vertical="center"/>
    </xf>
    <xf numFmtId="165" fontId="22" fillId="5" borderId="40" xfId="0" applyNumberFormat="1" applyFont="1" applyFill="1" applyBorder="1" applyAlignment="1">
      <alignment horizontal="center" vertical="center"/>
    </xf>
    <xf numFmtId="165" fontId="28" fillId="5" borderId="40" xfId="0" applyNumberFormat="1" applyFont="1" applyFill="1" applyBorder="1" applyAlignment="1">
      <alignment horizontal="center" vertical="center"/>
    </xf>
    <xf numFmtId="164" fontId="22" fillId="5" borderId="23" xfId="0" applyNumberFormat="1" applyFont="1" applyFill="1" applyBorder="1" applyAlignment="1">
      <alignment horizontal="center" vertical="center"/>
    </xf>
    <xf numFmtId="0" fontId="23" fillId="18" borderId="9" xfId="0" applyFont="1" applyFill="1" applyBorder="1" applyAlignment="1">
      <alignment horizontal="center" vertical="center"/>
    </xf>
    <xf numFmtId="164" fontId="22" fillId="2" borderId="10" xfId="0" applyNumberFormat="1" applyFont="1" applyFill="1" applyBorder="1" applyAlignment="1">
      <alignment horizontal="center" vertical="center" wrapText="1"/>
    </xf>
    <xf numFmtId="164" fontId="22" fillId="2" borderId="23" xfId="0" applyNumberFormat="1" applyFont="1" applyFill="1" applyBorder="1" applyAlignment="1">
      <alignment horizontal="center" vertical="center" wrapText="1"/>
    </xf>
    <xf numFmtId="164" fontId="22" fillId="5" borderId="12" xfId="0" applyNumberFormat="1" applyFont="1" applyFill="1" applyBorder="1" applyAlignment="1">
      <alignment horizontal="center" vertical="center"/>
    </xf>
    <xf numFmtId="166" fontId="23" fillId="20" borderId="30" xfId="0" applyNumberFormat="1" applyFont="1" applyFill="1" applyBorder="1" applyAlignment="1">
      <alignment horizontal="center" vertical="center" wrapText="1"/>
    </xf>
    <xf numFmtId="166" fontId="23" fillId="20" borderId="29" xfId="0" applyNumberFormat="1" applyFont="1" applyFill="1" applyBorder="1" applyAlignment="1">
      <alignment horizontal="center" vertical="center" wrapText="1"/>
    </xf>
    <xf numFmtId="166" fontId="23" fillId="20" borderId="22" xfId="0" applyNumberFormat="1" applyFont="1" applyFill="1" applyBorder="1" applyAlignment="1">
      <alignment horizontal="center" vertical="center" wrapText="1"/>
    </xf>
    <xf numFmtId="166" fontId="22" fillId="20" borderId="24" xfId="0" applyNumberFormat="1" applyFont="1" applyFill="1" applyBorder="1" applyAlignment="1">
      <alignment horizontal="center" vertical="center" wrapText="1"/>
    </xf>
    <xf numFmtId="166" fontId="28" fillId="20" borderId="24" xfId="0" applyNumberFormat="1" applyFont="1" applyFill="1" applyBorder="1" applyAlignment="1">
      <alignment horizontal="center" vertical="center" wrapText="1"/>
    </xf>
    <xf numFmtId="0" fontId="37" fillId="20" borderId="22" xfId="0" applyFont="1" applyFill="1" applyBorder="1" applyAlignment="1">
      <alignment horizontal="center" vertical="center" wrapText="1"/>
    </xf>
    <xf numFmtId="164" fontId="28" fillId="20" borderId="23" xfId="0" applyNumberFormat="1" applyFont="1" applyFill="1" applyBorder="1" applyAlignment="1">
      <alignment horizontal="center" vertical="center" wrapText="1"/>
    </xf>
    <xf numFmtId="0" fontId="28" fillId="20" borderId="23" xfId="0" applyFont="1" applyFill="1" applyBorder="1" applyAlignment="1">
      <alignment horizontal="center" vertical="center" wrapText="1"/>
    </xf>
    <xf numFmtId="164" fontId="22" fillId="20" borderId="23" xfId="0" applyNumberFormat="1" applyFont="1" applyFill="1" applyBorder="1" applyAlignment="1">
      <alignment horizontal="center" vertical="center" wrapText="1"/>
    </xf>
    <xf numFmtId="0" fontId="23" fillId="20" borderId="22" xfId="0" applyFont="1" applyFill="1" applyBorder="1" applyAlignment="1">
      <alignment horizontal="center" vertical="center"/>
    </xf>
    <xf numFmtId="0" fontId="22" fillId="20" borderId="29" xfId="0" applyFont="1" applyFill="1" applyBorder="1" applyAlignment="1">
      <alignment horizontal="center" vertical="center" wrapText="1"/>
    </xf>
    <xf numFmtId="0" fontId="23" fillId="20" borderId="22" xfId="0" applyFont="1" applyFill="1" applyBorder="1" applyAlignment="1">
      <alignment horizontal="center" vertical="center" wrapText="1"/>
    </xf>
    <xf numFmtId="167" fontId="26" fillId="2" borderId="43" xfId="0" applyNumberFormat="1" applyFont="1" applyFill="1" applyBorder="1" applyAlignment="1">
      <alignment horizontal="center" vertical="center"/>
    </xf>
    <xf numFmtId="167" fontId="26" fillId="2" borderId="44" xfId="0" applyNumberFormat="1" applyFont="1" applyFill="1" applyBorder="1" applyAlignment="1">
      <alignment horizontal="center" vertical="center"/>
    </xf>
    <xf numFmtId="167" fontId="26" fillId="2" borderId="46" xfId="0" applyNumberFormat="1" applyFont="1" applyFill="1" applyBorder="1" applyAlignment="1">
      <alignment horizontal="center" vertical="center"/>
    </xf>
    <xf numFmtId="0" fontId="26" fillId="2" borderId="15" xfId="0" applyFont="1" applyFill="1" applyBorder="1" applyAlignment="1">
      <alignment horizontal="center" vertical="center"/>
    </xf>
    <xf numFmtId="167" fontId="26" fillId="3" borderId="47" xfId="0" applyNumberFormat="1" applyFont="1" applyFill="1" applyBorder="1" applyAlignment="1">
      <alignment horizontal="center" vertical="center" wrapText="1"/>
    </xf>
    <xf numFmtId="167" fontId="26" fillId="3" borderId="47" xfId="0" applyNumberFormat="1" applyFont="1" applyFill="1" applyBorder="1" applyAlignment="1">
      <alignment horizontal="center" vertical="center"/>
    </xf>
    <xf numFmtId="167" fontId="26" fillId="3" borderId="29" xfId="0" applyNumberFormat="1" applyFont="1" applyFill="1" applyBorder="1" applyAlignment="1">
      <alignment horizontal="center" vertical="center"/>
    </xf>
    <xf numFmtId="0" fontId="33" fillId="0" borderId="0" xfId="0" applyFont="1"/>
    <xf numFmtId="164" fontId="33" fillId="3" borderId="23" xfId="0" applyNumberFormat="1" applyFont="1" applyFill="1" applyBorder="1" applyAlignment="1">
      <alignment horizontal="center" vertical="center"/>
    </xf>
    <xf numFmtId="164" fontId="33" fillId="3" borderId="25" xfId="0" applyNumberFormat="1" applyFont="1" applyFill="1" applyBorder="1" applyAlignment="1">
      <alignment horizontal="center" vertical="center"/>
    </xf>
    <xf numFmtId="164" fontId="26" fillId="3" borderId="29" xfId="0" applyNumberFormat="1" applyFont="1" applyFill="1" applyBorder="1" applyAlignment="1">
      <alignment horizontal="center" vertical="center"/>
    </xf>
    <xf numFmtId="0" fontId="26" fillId="3" borderId="19" xfId="0" applyFont="1" applyFill="1" applyBorder="1" applyAlignment="1">
      <alignment horizontal="center"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166" fontId="33" fillId="3" borderId="29" xfId="0" applyNumberFormat="1" applyFont="1" applyFill="1" applyBorder="1" applyAlignment="1">
      <alignment horizontal="center" vertical="center"/>
    </xf>
    <xf numFmtId="166" fontId="33" fillId="3" borderId="31" xfId="0" applyNumberFormat="1" applyFont="1" applyFill="1" applyBorder="1" applyAlignment="1">
      <alignment horizontal="center" vertical="center"/>
    </xf>
    <xf numFmtId="166" fontId="33" fillId="3" borderId="28" xfId="0" applyNumberFormat="1" applyFont="1" applyFill="1" applyBorder="1" applyAlignment="1">
      <alignment horizontal="center" vertical="center"/>
    </xf>
    <xf numFmtId="166" fontId="33" fillId="3" borderId="32" xfId="0" applyNumberFormat="1" applyFont="1" applyFill="1" applyBorder="1" applyAlignment="1">
      <alignment horizontal="center" vertical="center"/>
    </xf>
    <xf numFmtId="10" fontId="26" fillId="7" borderId="10" xfId="0" applyNumberFormat="1" applyFont="1" applyFill="1" applyBorder="1" applyAlignment="1">
      <alignment horizontal="center" vertical="center"/>
    </xf>
    <xf numFmtId="167" fontId="26" fillId="2" borderId="45" xfId="0" applyNumberFormat="1" applyFont="1" applyFill="1" applyBorder="1" applyAlignment="1">
      <alignment horizontal="center" vertical="center" wrapText="1"/>
    </xf>
    <xf numFmtId="1" fontId="33" fillId="5" borderId="22" xfId="0" applyNumberFormat="1" applyFont="1" applyFill="1" applyBorder="1" applyAlignment="1">
      <alignment horizontal="center" vertical="center"/>
    </xf>
    <xf numFmtId="0" fontId="7" fillId="0" borderId="0" xfId="0" applyFont="1"/>
    <xf numFmtId="0" fontId="34" fillId="4" borderId="26" xfId="0" applyFont="1" applyFill="1" applyBorder="1" applyAlignment="1">
      <alignment horizontal="left" vertical="center"/>
    </xf>
    <xf numFmtId="167" fontId="26" fillId="3" borderId="16" xfId="0" applyNumberFormat="1" applyFont="1" applyFill="1" applyBorder="1" applyAlignment="1">
      <alignment horizontal="center" vertical="center" wrapText="1"/>
    </xf>
    <xf numFmtId="167" fontId="26" fillId="2" borderId="18" xfId="0" applyNumberFormat="1" applyFont="1" applyFill="1" applyBorder="1" applyAlignment="1">
      <alignment horizontal="center" vertical="center" wrapText="1"/>
    </xf>
    <xf numFmtId="167" fontId="26" fillId="2" borderId="27" xfId="0" applyNumberFormat="1" applyFont="1" applyFill="1" applyBorder="1" applyAlignment="1">
      <alignment horizontal="center" vertical="center" wrapText="1"/>
    </xf>
    <xf numFmtId="0" fontId="26" fillId="7" borderId="48" xfId="0" applyFont="1" applyFill="1" applyBorder="1" applyAlignment="1">
      <alignment horizontal="center" vertical="center"/>
    </xf>
    <xf numFmtId="164" fontId="33" fillId="3" borderId="24" xfId="0" applyNumberFormat="1" applyFont="1" applyFill="1" applyBorder="1" applyAlignment="1">
      <alignment horizontal="center" vertical="center"/>
    </xf>
    <xf numFmtId="167" fontId="26" fillId="3" borderId="30" xfId="0" applyNumberFormat="1" applyFont="1" applyFill="1" applyBorder="1" applyAlignment="1">
      <alignment horizontal="center" vertical="center" wrapText="1"/>
    </xf>
    <xf numFmtId="0" fontId="26" fillId="3" borderId="29" xfId="0" applyFont="1" applyFill="1" applyBorder="1" applyAlignment="1">
      <alignment horizontal="center" vertical="center"/>
    </xf>
    <xf numFmtId="10" fontId="26" fillId="7" borderId="24" xfId="0" applyNumberFormat="1" applyFont="1" applyFill="1" applyBorder="1" applyAlignment="1">
      <alignment horizontal="center" vertical="center"/>
    </xf>
    <xf numFmtId="164" fontId="26" fillId="3" borderId="24" xfId="0" applyNumberFormat="1" applyFont="1" applyFill="1" applyBorder="1" applyAlignment="1">
      <alignment horizontal="center" vertical="center"/>
    </xf>
    <xf numFmtId="0" fontId="33" fillId="0" borderId="28" xfId="0" applyFont="1" applyBorder="1"/>
    <xf numFmtId="164" fontId="26" fillId="3" borderId="25" xfId="0" applyNumberFormat="1" applyFont="1" applyFill="1" applyBorder="1" applyAlignment="1">
      <alignment horizontal="center" vertical="center"/>
    </xf>
    <xf numFmtId="0" fontId="33" fillId="0" borderId="32" xfId="0" applyFont="1" applyBorder="1"/>
    <xf numFmtId="167" fontId="26" fillId="3" borderId="17" xfId="0" applyNumberFormat="1" applyFont="1" applyFill="1" applyBorder="1" applyAlignment="1">
      <alignment horizontal="center" vertical="center" wrapText="1"/>
    </xf>
    <xf numFmtId="0" fontId="26" fillId="3" borderId="31" xfId="0" applyFont="1" applyFill="1" applyBorder="1" applyAlignment="1">
      <alignment horizontal="center" vertical="center"/>
    </xf>
    <xf numFmtId="10" fontId="26" fillId="7" borderId="25" xfId="0" applyNumberFormat="1" applyFont="1" applyFill="1" applyBorder="1" applyAlignment="1">
      <alignment horizontal="center" vertical="center"/>
    </xf>
    <xf numFmtId="167" fontId="26" fillId="3" borderId="49" xfId="0" applyNumberFormat="1" applyFont="1" applyFill="1" applyBorder="1" applyAlignment="1">
      <alignment horizontal="center" vertical="center" wrapText="1"/>
    </xf>
    <xf numFmtId="167" fontId="26" fillId="3" borderId="31" xfId="0" applyNumberFormat="1" applyFont="1" applyFill="1" applyBorder="1" applyAlignment="1">
      <alignment horizontal="center" vertical="center"/>
    </xf>
    <xf numFmtId="164" fontId="28" fillId="3" borderId="36" xfId="0" applyNumberFormat="1" applyFont="1" applyFill="1" applyBorder="1" applyAlignment="1">
      <alignment horizontal="center" vertical="center"/>
    </xf>
    <xf numFmtId="166" fontId="23" fillId="16" borderId="22" xfId="0" applyNumberFormat="1" applyFont="1" applyFill="1" applyBorder="1" applyAlignment="1">
      <alignment horizontal="center" vertical="center" wrapText="1"/>
    </xf>
    <xf numFmtId="166" fontId="23" fillId="16" borderId="50" xfId="0" applyNumberFormat="1" applyFont="1" applyFill="1" applyBorder="1" applyAlignment="1">
      <alignment horizontal="center" vertical="center"/>
    </xf>
    <xf numFmtId="166" fontId="22" fillId="16" borderId="51" xfId="0" applyNumberFormat="1" applyFont="1" applyFill="1" applyBorder="1" applyAlignment="1">
      <alignment horizontal="center" vertical="center" wrapText="1"/>
    </xf>
    <xf numFmtId="164" fontId="22" fillId="16" borderId="51" xfId="0" applyNumberFormat="1" applyFont="1" applyFill="1" applyBorder="1" applyAlignment="1">
      <alignment horizontal="center" vertical="center" wrapText="1"/>
    </xf>
    <xf numFmtId="166" fontId="23" fillId="16" borderId="52" xfId="0" applyNumberFormat="1" applyFont="1" applyFill="1" applyBorder="1" applyAlignment="1">
      <alignment horizontal="center" vertical="center"/>
    </xf>
    <xf numFmtId="166" fontId="22" fillId="16" borderId="53" xfId="0" applyNumberFormat="1" applyFont="1" applyFill="1" applyBorder="1" applyAlignment="1">
      <alignment horizontal="center" vertical="center" wrapText="1"/>
    </xf>
    <xf numFmtId="164" fontId="22" fillId="16" borderId="53" xfId="0" applyNumberFormat="1" applyFont="1" applyFill="1" applyBorder="1" applyAlignment="1">
      <alignment horizontal="center" vertical="center" wrapText="1"/>
    </xf>
    <xf numFmtId="166" fontId="23" fillId="16" borderId="52" xfId="0" applyNumberFormat="1" applyFont="1" applyFill="1" applyBorder="1" applyAlignment="1">
      <alignment horizontal="center" vertical="center" wrapText="1"/>
    </xf>
    <xf numFmtId="0" fontId="6" fillId="5" borderId="51" xfId="0" applyFont="1" applyFill="1" applyBorder="1" applyAlignment="1">
      <alignment horizontal="center" vertical="center"/>
    </xf>
    <xf numFmtId="0" fontId="39" fillId="0" borderId="0" xfId="0" applyFont="1" applyAlignment="1">
      <alignment horizontal="right"/>
    </xf>
    <xf numFmtId="0" fontId="39" fillId="0" borderId="0" xfId="0" applyFont="1"/>
    <xf numFmtId="0" fontId="40" fillId="0" borderId="0" xfId="0" applyFont="1" applyAlignment="1">
      <alignment horizontal="right"/>
    </xf>
    <xf numFmtId="0" fontId="40" fillId="0" borderId="0" xfId="0" applyFont="1"/>
    <xf numFmtId="165" fontId="28" fillId="5" borderId="36" xfId="20" quotePrefix="1" applyNumberFormat="1" applyFont="1" applyFill="1" applyBorder="1" applyAlignment="1">
      <alignment horizontal="center" vertical="center" wrapText="1"/>
    </xf>
    <xf numFmtId="165" fontId="28" fillId="5" borderId="36" xfId="21" quotePrefix="1" applyNumberFormat="1" applyFont="1" applyFill="1" applyBorder="1" applyAlignment="1">
      <alignment horizontal="center" vertical="center" wrapText="1"/>
    </xf>
    <xf numFmtId="165" fontId="22" fillId="5" borderId="40" xfId="21" applyNumberFormat="1" applyFont="1" applyFill="1" applyBorder="1" applyAlignment="1">
      <alignment horizontal="center" vertical="center"/>
    </xf>
    <xf numFmtId="0" fontId="41" fillId="0" borderId="28" xfId="20"/>
    <xf numFmtId="164" fontId="23" fillId="16" borderId="30" xfId="20" applyNumberFormat="1" applyFont="1" applyFill="1" applyBorder="1" applyAlignment="1">
      <alignment horizontal="center" vertical="center" wrapText="1"/>
    </xf>
    <xf numFmtId="164" fontId="23" fillId="2" borderId="30" xfId="20" applyNumberFormat="1" applyFont="1" applyFill="1" applyBorder="1" applyAlignment="1">
      <alignment horizontal="center" vertical="center" wrapText="1"/>
    </xf>
    <xf numFmtId="164" fontId="23" fillId="2" borderId="30" xfId="20" applyNumberFormat="1" applyFont="1" applyFill="1" applyBorder="1" applyAlignment="1">
      <alignment horizontal="center" vertical="center"/>
    </xf>
    <xf numFmtId="164" fontId="23" fillId="3" borderId="55" xfId="20" applyNumberFormat="1" applyFont="1" applyFill="1" applyBorder="1" applyAlignment="1">
      <alignment horizontal="center" vertical="center" wrapText="1"/>
    </xf>
    <xf numFmtId="164" fontId="23" fillId="3" borderId="54" xfId="20" applyNumberFormat="1" applyFont="1" applyFill="1" applyBorder="1" applyAlignment="1">
      <alignment horizontal="center" vertical="center"/>
    </xf>
    <xf numFmtId="164" fontId="23" fillId="3" borderId="54" xfId="20" applyNumberFormat="1" applyFont="1" applyFill="1" applyBorder="1" applyAlignment="1">
      <alignment horizontal="center" vertical="center" wrapText="1"/>
    </xf>
    <xf numFmtId="164" fontId="23" fillId="3" borderId="56" xfId="20" applyNumberFormat="1" applyFont="1" applyFill="1" applyBorder="1" applyAlignment="1">
      <alignment horizontal="center" vertical="center" wrapText="1"/>
    </xf>
    <xf numFmtId="0" fontId="28" fillId="0" borderId="28" xfId="20" applyFont="1"/>
    <xf numFmtId="164" fontId="23" fillId="16" borderId="29" xfId="20" applyNumberFormat="1" applyFont="1" applyFill="1" applyBorder="1" applyAlignment="1">
      <alignment horizontal="center" vertical="center" wrapText="1"/>
    </xf>
    <xf numFmtId="164" fontId="23" fillId="2" borderId="29" xfId="20" applyNumberFormat="1" applyFont="1" applyFill="1" applyBorder="1" applyAlignment="1">
      <alignment horizontal="center" vertical="center"/>
    </xf>
    <xf numFmtId="164" fontId="23" fillId="5" borderId="29" xfId="20" applyNumberFormat="1" applyFont="1" applyFill="1" applyBorder="1" applyAlignment="1">
      <alignment horizontal="center" vertical="center"/>
    </xf>
    <xf numFmtId="164" fontId="23" fillId="5" borderId="37" xfId="20" applyNumberFormat="1" applyFont="1" applyFill="1" applyBorder="1" applyAlignment="1">
      <alignment horizontal="center" vertical="center"/>
    </xf>
    <xf numFmtId="164" fontId="23" fillId="3" borderId="39" xfId="20" applyNumberFormat="1" applyFont="1" applyFill="1" applyBorder="1" applyAlignment="1">
      <alignment horizontal="center" vertical="center"/>
    </xf>
    <xf numFmtId="164" fontId="23" fillId="3" borderId="29" xfId="20" applyNumberFormat="1" applyFont="1" applyFill="1" applyBorder="1" applyAlignment="1">
      <alignment horizontal="center" vertical="center"/>
    </xf>
    <xf numFmtId="164" fontId="23" fillId="3" borderId="37" xfId="20" applyNumberFormat="1" applyFont="1" applyFill="1" applyBorder="1" applyAlignment="1">
      <alignment horizontal="center" vertical="center"/>
    </xf>
    <xf numFmtId="166" fontId="23" fillId="16" borderId="22" xfId="20" applyNumberFormat="1" applyFont="1" applyFill="1" applyBorder="1" applyAlignment="1">
      <alignment horizontal="center" vertical="center" wrapText="1"/>
    </xf>
    <xf numFmtId="166" fontId="22" fillId="16" borderId="24" xfId="20" applyNumberFormat="1" applyFont="1" applyFill="1" applyBorder="1" applyAlignment="1">
      <alignment horizontal="center" vertical="center" wrapText="1"/>
    </xf>
    <xf numFmtId="166" fontId="22" fillId="16" borderId="29" xfId="20" applyNumberFormat="1" applyFont="1" applyFill="1" applyBorder="1" applyAlignment="1">
      <alignment horizontal="center" vertical="center" wrapText="1"/>
    </xf>
    <xf numFmtId="164" fontId="22" fillId="16" borderId="24" xfId="20" applyNumberFormat="1" applyFont="1" applyFill="1" applyBorder="1" applyAlignment="1">
      <alignment horizontal="center" vertical="center" wrapText="1"/>
    </xf>
    <xf numFmtId="164" fontId="5" fillId="2" borderId="24" xfId="20" applyNumberFormat="1" applyFont="1" applyFill="1" applyBorder="1" applyAlignment="1">
      <alignment horizontal="center" vertical="center"/>
    </xf>
    <xf numFmtId="0" fontId="22" fillId="5" borderId="36" xfId="20" applyFont="1" applyFill="1" applyBorder="1" applyAlignment="1">
      <alignment horizontal="center" vertical="center"/>
    </xf>
    <xf numFmtId="0" fontId="1" fillId="17" borderId="36" xfId="20" applyFont="1" applyFill="1" applyBorder="1"/>
    <xf numFmtId="166" fontId="22" fillId="16" borderId="26" xfId="20" applyNumberFormat="1" applyFont="1" applyFill="1" applyBorder="1" applyAlignment="1">
      <alignment horizontal="center" vertical="center" wrapText="1"/>
    </xf>
    <xf numFmtId="166" fontId="22" fillId="16" borderId="51" xfId="20" applyNumberFormat="1" applyFont="1" applyFill="1" applyBorder="1" applyAlignment="1">
      <alignment horizontal="center" vertical="center" wrapText="1"/>
    </xf>
    <xf numFmtId="164" fontId="22" fillId="16" borderId="51" xfId="20" applyNumberFormat="1" applyFont="1" applyFill="1" applyBorder="1" applyAlignment="1">
      <alignment horizontal="center" vertical="center" wrapText="1"/>
    </xf>
    <xf numFmtId="166" fontId="22" fillId="16" borderId="53" xfId="20" applyNumberFormat="1" applyFont="1" applyFill="1" applyBorder="1" applyAlignment="1">
      <alignment horizontal="center" vertical="center" wrapText="1"/>
    </xf>
    <xf numFmtId="164" fontId="22" fillId="16" borderId="53" xfId="20" applyNumberFormat="1" applyFont="1" applyFill="1" applyBorder="1" applyAlignment="1">
      <alignment horizontal="center" vertical="center" wrapText="1"/>
    </xf>
    <xf numFmtId="166" fontId="23" fillId="16" borderId="52" xfId="20" applyNumberFormat="1" applyFont="1" applyFill="1" applyBorder="1" applyAlignment="1">
      <alignment horizontal="center" vertical="center" wrapText="1"/>
    </xf>
    <xf numFmtId="164" fontId="22" fillId="16" borderId="29" xfId="20" applyNumberFormat="1" applyFont="1" applyFill="1" applyBorder="1" applyAlignment="1">
      <alignment horizontal="center" vertical="center" wrapText="1"/>
    </xf>
    <xf numFmtId="166" fontId="22" fillId="16" borderId="28" xfId="20" applyNumberFormat="1" applyFont="1" applyFill="1" applyAlignment="1">
      <alignment horizontal="center" vertical="center" wrapText="1"/>
    </xf>
    <xf numFmtId="0" fontId="23" fillId="18" borderId="22" xfId="20" applyFont="1" applyFill="1" applyBorder="1" applyAlignment="1">
      <alignment horizontal="center" vertical="center"/>
    </xf>
    <xf numFmtId="11" fontId="41" fillId="0" borderId="28" xfId="20" applyNumberFormat="1"/>
    <xf numFmtId="2" fontId="41" fillId="0" borderId="28" xfId="20" applyNumberFormat="1" applyAlignment="1">
      <alignment horizontal="center"/>
    </xf>
    <xf numFmtId="2" fontId="41" fillId="0" borderId="28" xfId="20" applyNumberFormat="1"/>
    <xf numFmtId="2" fontId="23" fillId="5" borderId="39" xfId="20" applyNumberFormat="1" applyFont="1" applyFill="1" applyBorder="1" applyAlignment="1">
      <alignment horizontal="center" vertical="center"/>
    </xf>
    <xf numFmtId="0" fontId="43" fillId="21" borderId="42" xfId="20" applyFont="1" applyFill="1" applyBorder="1"/>
    <xf numFmtId="0" fontId="36" fillId="21" borderId="29" xfId="20" applyFont="1" applyFill="1" applyBorder="1"/>
    <xf numFmtId="0" fontId="36" fillId="21" borderId="58" xfId="20" applyFont="1" applyFill="1" applyBorder="1"/>
    <xf numFmtId="164" fontId="23" fillId="22" borderId="29" xfId="20" applyNumberFormat="1" applyFont="1" applyFill="1" applyBorder="1" applyAlignment="1">
      <alignment horizontal="center" vertical="center" wrapText="1"/>
    </xf>
    <xf numFmtId="164" fontId="22" fillId="2" borderId="24" xfId="20" applyNumberFormat="1" applyFont="1" applyFill="1" applyBorder="1" applyAlignment="1">
      <alignment horizontal="center" vertical="center"/>
    </xf>
    <xf numFmtId="2" fontId="22" fillId="5" borderId="40" xfId="20" applyNumberFormat="1" applyFont="1" applyFill="1" applyBorder="1" applyAlignment="1">
      <alignment horizontal="center" vertical="center"/>
    </xf>
    <xf numFmtId="0" fontId="22" fillId="5" borderId="24" xfId="20" applyFont="1" applyFill="1" applyBorder="1" applyAlignment="1">
      <alignment horizontal="center" vertical="center"/>
    </xf>
    <xf numFmtId="0" fontId="22" fillId="15" borderId="40" xfId="20" applyFont="1" applyFill="1" applyBorder="1" applyAlignment="1">
      <alignment horizontal="center" vertical="center"/>
    </xf>
    <xf numFmtId="164" fontId="22" fillId="3" borderId="40" xfId="20" applyNumberFormat="1" applyFont="1" applyFill="1" applyBorder="1" applyAlignment="1">
      <alignment horizontal="center" vertical="center"/>
    </xf>
    <xf numFmtId="164" fontId="22" fillId="3" borderId="24" xfId="20" applyNumberFormat="1" applyFont="1" applyFill="1" applyBorder="1" applyAlignment="1">
      <alignment horizontal="center" vertical="center"/>
    </xf>
    <xf numFmtId="164" fontId="22" fillId="3" borderId="36" xfId="20" applyNumberFormat="1" applyFont="1" applyFill="1" applyBorder="1" applyAlignment="1">
      <alignment horizontal="center" vertical="center"/>
    </xf>
    <xf numFmtId="166" fontId="23" fillId="16" borderId="50" xfId="20" applyNumberFormat="1" applyFont="1" applyFill="1" applyBorder="1" applyAlignment="1">
      <alignment horizontal="center" vertical="center" wrapText="1"/>
    </xf>
    <xf numFmtId="166" fontId="44" fillId="16" borderId="52" xfId="20" applyNumberFormat="1" applyFont="1" applyFill="1" applyBorder="1" applyAlignment="1">
      <alignment horizontal="center" vertical="center" wrapText="1"/>
    </xf>
    <xf numFmtId="166" fontId="23" fillId="16" borderId="18" xfId="20" applyNumberFormat="1" applyFont="1" applyFill="1" applyBorder="1" applyAlignment="1">
      <alignment horizontal="center" vertical="center" wrapText="1"/>
    </xf>
    <xf numFmtId="166" fontId="23" fillId="16" borderId="42" xfId="20" applyNumberFormat="1" applyFont="1" applyFill="1" applyBorder="1" applyAlignment="1">
      <alignment horizontal="center" vertical="center" wrapText="1"/>
    </xf>
    <xf numFmtId="0" fontId="22" fillId="5" borderId="29" xfId="20" applyFont="1" applyFill="1" applyBorder="1" applyAlignment="1">
      <alignment horizontal="center" vertical="center"/>
    </xf>
    <xf numFmtId="0" fontId="22" fillId="15" borderId="29" xfId="20" applyFont="1" applyFill="1" applyBorder="1" applyAlignment="1">
      <alignment horizontal="center" vertical="center"/>
    </xf>
    <xf numFmtId="0" fontId="1" fillId="17" borderId="29" xfId="20" applyFont="1" applyFill="1" applyBorder="1"/>
    <xf numFmtId="0" fontId="1" fillId="17" borderId="37" xfId="20" applyFont="1" applyFill="1" applyBorder="1"/>
    <xf numFmtId="166" fontId="22" fillId="16" borderId="54" xfId="20" applyNumberFormat="1" applyFont="1" applyFill="1" applyBorder="1" applyAlignment="1">
      <alignment horizontal="center" vertical="center" wrapText="1"/>
    </xf>
    <xf numFmtId="166" fontId="44" fillId="16" borderId="42" xfId="20" applyNumberFormat="1" applyFont="1" applyFill="1" applyBorder="1" applyAlignment="1">
      <alignment horizontal="center" vertical="center" wrapText="1"/>
    </xf>
    <xf numFmtId="166" fontId="22" fillId="16" borderId="58" xfId="20" applyNumberFormat="1" applyFont="1" applyFill="1" applyBorder="1" applyAlignment="1">
      <alignment horizontal="center" vertical="center" wrapText="1"/>
    </xf>
    <xf numFmtId="0" fontId="22" fillId="2" borderId="24" xfId="20" applyFont="1" applyFill="1" applyBorder="1" applyAlignment="1">
      <alignment horizontal="center" vertical="center" wrapText="1"/>
    </xf>
    <xf numFmtId="164" fontId="22" fillId="3" borderId="57" xfId="20" applyNumberFormat="1" applyFont="1" applyFill="1" applyBorder="1" applyAlignment="1">
      <alignment horizontal="center" vertical="center"/>
    </xf>
    <xf numFmtId="164" fontId="22" fillId="3" borderId="51" xfId="20" applyNumberFormat="1" applyFont="1" applyFill="1" applyBorder="1" applyAlignment="1">
      <alignment horizontal="center" vertical="center"/>
    </xf>
    <xf numFmtId="164" fontId="22" fillId="3" borderId="34" xfId="20" applyNumberFormat="1" applyFont="1" applyFill="1" applyBorder="1" applyAlignment="1">
      <alignment horizontal="center" vertical="center"/>
    </xf>
    <xf numFmtId="0" fontId="0" fillId="0" borderId="0" xfId="0"/>
    <xf numFmtId="0" fontId="24" fillId="2" borderId="1" xfId="0" applyFont="1" applyFill="1" applyBorder="1" applyAlignment="1">
      <alignment horizontal="center" vertical="center" wrapText="1"/>
    </xf>
    <xf numFmtId="0" fontId="1" fillId="0" borderId="2" xfId="0" applyFont="1" applyBorder="1"/>
    <xf numFmtId="0" fontId="1" fillId="0" borderId="3" xfId="0" applyFont="1" applyBorder="1"/>
    <xf numFmtId="0" fontId="1" fillId="0" borderId="4" xfId="0" applyFont="1" applyBorder="1"/>
    <xf numFmtId="0" fontId="0" fillId="0" borderId="0" xfId="0"/>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34" fillId="2" borderId="1" xfId="0" applyFont="1"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0" xfId="0"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25" fillId="3" borderId="9" xfId="0" applyFont="1" applyFill="1" applyBorder="1" applyAlignment="1">
      <alignment horizontal="center" vertical="top" wrapText="1"/>
    </xf>
    <xf numFmtId="0" fontId="1" fillId="0" borderId="10" xfId="0" applyFont="1" applyBorder="1"/>
    <xf numFmtId="0" fontId="1" fillId="0" borderId="11" xfId="0" applyFont="1" applyBorder="1"/>
    <xf numFmtId="0" fontId="25" fillId="3" borderId="9" xfId="0" applyFont="1" applyFill="1" applyBorder="1" applyAlignment="1">
      <alignment horizontal="center" vertical="center" wrapText="1"/>
    </xf>
    <xf numFmtId="0" fontId="1" fillId="0" borderId="10" xfId="0" applyFont="1" applyBorder="1" applyAlignment="1">
      <alignment vertical="center"/>
    </xf>
    <xf numFmtId="0" fontId="1" fillId="0" borderId="11" xfId="0" applyFont="1" applyBorder="1" applyAlignment="1">
      <alignment vertical="center"/>
    </xf>
    <xf numFmtId="0" fontId="30" fillId="2" borderId="26" xfId="0" applyFont="1" applyFill="1" applyBorder="1"/>
    <xf numFmtId="0" fontId="31" fillId="0" borderId="24" xfId="0" applyFont="1" applyBorder="1"/>
    <xf numFmtId="0" fontId="31" fillId="0" borderId="25" xfId="0" applyFont="1" applyBorder="1"/>
    <xf numFmtId="0" fontId="27" fillId="5" borderId="12" xfId="0" applyFont="1" applyFill="1" applyBorder="1" applyAlignment="1">
      <alignment horizontal="center"/>
    </xf>
    <xf numFmtId="0" fontId="32" fillId="0" borderId="12" xfId="0" applyFont="1" applyBorder="1"/>
    <xf numFmtId="0" fontId="32" fillId="0" borderId="14" xfId="0" applyFont="1" applyBorder="1"/>
    <xf numFmtId="0" fontId="35" fillId="4" borderId="9" xfId="0" applyFont="1" applyFill="1" applyBorder="1" applyAlignment="1">
      <alignment horizontal="center"/>
    </xf>
    <xf numFmtId="0" fontId="3" fillId="5" borderId="12" xfId="0" applyFont="1" applyFill="1" applyBorder="1" applyAlignment="1">
      <alignment horizontal="center"/>
    </xf>
    <xf numFmtId="0" fontId="1" fillId="0" borderId="12" xfId="0" applyFont="1" applyBorder="1"/>
    <xf numFmtId="0" fontId="1" fillId="0" borderId="14" xfId="0" applyFont="1" applyBorder="1"/>
    <xf numFmtId="0" fontId="30" fillId="2" borderId="26" xfId="0" applyFont="1" applyFill="1" applyBorder="1" applyAlignment="1">
      <alignment horizontal="left" vertical="top"/>
    </xf>
    <xf numFmtId="0" fontId="31" fillId="0" borderId="24" xfId="0" applyFont="1" applyBorder="1" applyAlignment="1">
      <alignment horizontal="left" vertical="top"/>
    </xf>
    <xf numFmtId="0" fontId="31" fillId="0" borderId="25" xfId="0" applyFont="1" applyBorder="1" applyAlignment="1">
      <alignment horizontal="left" vertical="top"/>
    </xf>
    <xf numFmtId="0" fontId="2" fillId="5" borderId="12" xfId="0" applyFont="1" applyFill="1" applyBorder="1" applyAlignment="1">
      <alignment horizontal="left" vertical="top"/>
    </xf>
    <xf numFmtId="0" fontId="1" fillId="0" borderId="12" xfId="0" applyFont="1" applyBorder="1" applyAlignment="1">
      <alignment horizontal="left" vertical="top"/>
    </xf>
    <xf numFmtId="0" fontId="1" fillId="0" borderId="14" xfId="0" applyFont="1" applyBorder="1" applyAlignment="1">
      <alignment horizontal="left" vertical="top"/>
    </xf>
    <xf numFmtId="0" fontId="6" fillId="15" borderId="40" xfId="0" applyFont="1" applyFill="1" applyBorder="1" applyAlignment="1">
      <alignment horizontal="center" vertical="center"/>
    </xf>
    <xf numFmtId="0" fontId="1" fillId="17" borderId="36" xfId="0" applyFont="1" applyFill="1" applyBorder="1"/>
    <xf numFmtId="164" fontId="6" fillId="5" borderId="24" xfId="0" applyNumberFormat="1" applyFont="1" applyFill="1" applyBorder="1" applyAlignment="1">
      <alignment horizontal="center" vertical="center"/>
    </xf>
    <xf numFmtId="0" fontId="34" fillId="4" borderId="9" xfId="0" applyFont="1" applyFill="1" applyBorder="1" applyAlignment="1">
      <alignment horizontal="left" vertical="center"/>
    </xf>
    <xf numFmtId="0" fontId="1" fillId="0" borderId="10" xfId="0" applyFont="1" applyBorder="1" applyAlignment="1">
      <alignment horizontal="left"/>
    </xf>
    <xf numFmtId="0" fontId="1" fillId="0" borderId="11" xfId="0" applyFont="1" applyBorder="1" applyAlignment="1">
      <alignment horizontal="left"/>
    </xf>
    <xf numFmtId="0" fontId="4" fillId="6" borderId="0" xfId="0" applyFont="1" applyFill="1" applyAlignment="1">
      <alignment horizontal="center" vertical="center"/>
    </xf>
    <xf numFmtId="166" fontId="23" fillId="16" borderId="41" xfId="0" applyNumberFormat="1" applyFont="1" applyFill="1" applyBorder="1" applyAlignment="1">
      <alignment horizontal="center" vertical="center"/>
    </xf>
    <xf numFmtId="0" fontId="36" fillId="17" borderId="42" xfId="0" applyFont="1" applyFill="1" applyBorder="1"/>
    <xf numFmtId="164" fontId="23" fillId="5" borderId="30" xfId="0" applyNumberFormat="1" applyFont="1" applyFill="1" applyBorder="1" applyAlignment="1">
      <alignment horizontal="center" vertical="center"/>
    </xf>
    <xf numFmtId="0" fontId="23" fillId="5" borderId="30" xfId="0" applyFont="1" applyFill="1" applyBorder="1" applyAlignment="1">
      <alignment horizontal="center" vertical="center"/>
    </xf>
    <xf numFmtId="166" fontId="23" fillId="16" borderId="41" xfId="0" applyNumberFormat="1" applyFont="1" applyFill="1" applyBorder="1" applyAlignment="1">
      <alignment horizontal="center" vertical="center" wrapText="1"/>
    </xf>
    <xf numFmtId="166" fontId="23" fillId="20" borderId="41" xfId="0" applyNumberFormat="1" applyFont="1" applyFill="1" applyBorder="1" applyAlignment="1">
      <alignment horizontal="center" vertical="center" wrapText="1"/>
    </xf>
    <xf numFmtId="0" fontId="36" fillId="19" borderId="42" xfId="0" applyFont="1" applyFill="1" applyBorder="1"/>
    <xf numFmtId="0" fontId="23" fillId="5" borderId="38" xfId="0" applyFont="1" applyFill="1" applyBorder="1" applyAlignment="1">
      <alignment horizontal="center" vertical="center"/>
    </xf>
    <xf numFmtId="0" fontId="22" fillId="16" borderId="10" xfId="0" applyFont="1" applyFill="1" applyBorder="1" applyAlignment="1">
      <alignment horizontal="center" vertical="center" wrapText="1"/>
    </xf>
    <xf numFmtId="0" fontId="36" fillId="17" borderId="10" xfId="0" applyFont="1" applyFill="1" applyBorder="1"/>
    <xf numFmtId="0" fontId="6" fillId="15" borderId="24" xfId="0" applyFont="1" applyFill="1" applyBorder="1" applyAlignment="1">
      <alignment horizontal="center" vertical="center"/>
    </xf>
    <xf numFmtId="0" fontId="36" fillId="0" borderId="30" xfId="0" applyFont="1" applyBorder="1"/>
    <xf numFmtId="0" fontId="6" fillId="5" borderId="24" xfId="0" applyFont="1" applyFill="1" applyBorder="1" applyAlignment="1">
      <alignment horizontal="center" vertical="center"/>
    </xf>
    <xf numFmtId="0" fontId="6" fillId="16" borderId="10" xfId="0" applyFont="1" applyFill="1" applyBorder="1" applyAlignment="1">
      <alignment horizontal="center" vertical="center" wrapText="1"/>
    </xf>
    <xf numFmtId="0" fontId="1" fillId="17" borderId="10" xfId="0" applyFont="1" applyFill="1" applyBorder="1"/>
    <xf numFmtId="0" fontId="6" fillId="16" borderId="24" xfId="0" applyFont="1" applyFill="1" applyBorder="1" applyAlignment="1">
      <alignment horizontal="center" vertical="center" wrapText="1"/>
    </xf>
    <xf numFmtId="0" fontId="22" fillId="5" borderId="24" xfId="0" applyFont="1" applyFill="1" applyBorder="1" applyAlignment="1">
      <alignment horizontal="center" vertical="center"/>
    </xf>
    <xf numFmtId="0" fontId="36" fillId="0" borderId="10" xfId="0" applyFont="1" applyBorder="1"/>
    <xf numFmtId="0" fontId="4" fillId="0" borderId="0" xfId="0" applyFont="1" applyAlignment="1">
      <alignment horizontal="center" vertical="center"/>
    </xf>
    <xf numFmtId="166" fontId="23" fillId="5" borderId="30" xfId="0" applyNumberFormat="1" applyFont="1" applyFill="1" applyBorder="1" applyAlignment="1">
      <alignment horizontal="center" vertical="center"/>
    </xf>
    <xf numFmtId="166" fontId="22" fillId="16" borderId="26" xfId="0" applyNumberFormat="1" applyFont="1" applyFill="1" applyBorder="1" applyAlignment="1">
      <alignment horizontal="center" vertical="center" wrapText="1"/>
    </xf>
    <xf numFmtId="0" fontId="36" fillId="17" borderId="24" xfId="0" applyFont="1" applyFill="1" applyBorder="1"/>
    <xf numFmtId="166" fontId="22" fillId="16" borderId="24" xfId="0" applyNumberFormat="1" applyFont="1" applyFill="1" applyBorder="1" applyAlignment="1">
      <alignment horizontal="center" vertical="center" wrapText="1"/>
    </xf>
    <xf numFmtId="0" fontId="22" fillId="15" borderId="24" xfId="0" applyFont="1" applyFill="1" applyBorder="1" applyAlignment="1">
      <alignment horizontal="center" vertical="center"/>
    </xf>
    <xf numFmtId="165" fontId="22" fillId="15" borderId="40" xfId="0" applyNumberFormat="1" applyFont="1" applyFill="1" applyBorder="1" applyAlignment="1">
      <alignment horizontal="center" vertical="center"/>
    </xf>
    <xf numFmtId="0" fontId="36" fillId="17" borderId="36" xfId="0" applyFont="1" applyFill="1" applyBorder="1"/>
    <xf numFmtId="164" fontId="22" fillId="5" borderId="24" xfId="0" applyNumberFormat="1" applyFont="1" applyFill="1" applyBorder="1" applyAlignment="1">
      <alignment horizontal="center" vertical="center"/>
    </xf>
    <xf numFmtId="166" fontId="23" fillId="20" borderId="41" xfId="0" applyNumberFormat="1" applyFont="1" applyFill="1" applyBorder="1" applyAlignment="1">
      <alignment horizontal="center" vertical="center"/>
    </xf>
    <xf numFmtId="164" fontId="22" fillId="16" borderId="9" xfId="0" applyNumberFormat="1" applyFont="1" applyFill="1" applyBorder="1" applyAlignment="1">
      <alignment horizontal="center" vertical="center" wrapText="1"/>
    </xf>
    <xf numFmtId="164" fontId="22" fillId="16" borderId="10" xfId="0" applyNumberFormat="1" applyFont="1" applyFill="1" applyBorder="1" applyAlignment="1">
      <alignment horizontal="center" vertical="center" wrapText="1"/>
    </xf>
    <xf numFmtId="165" fontId="22" fillId="15" borderId="12" xfId="0" applyNumberFormat="1" applyFont="1" applyFill="1" applyBorder="1" applyAlignment="1">
      <alignment horizontal="center" vertical="center"/>
    </xf>
    <xf numFmtId="0" fontId="36" fillId="17" borderId="12" xfId="0" applyFont="1" applyFill="1" applyBorder="1"/>
    <xf numFmtId="0" fontId="34" fillId="4" borderId="26" xfId="20" applyFont="1" applyFill="1" applyBorder="1" applyAlignment="1">
      <alignment horizontal="left" vertical="center"/>
    </xf>
    <xf numFmtId="0" fontId="1" fillId="0" borderId="24" xfId="20" applyFont="1" applyBorder="1" applyAlignment="1">
      <alignment horizontal="left"/>
    </xf>
    <xf numFmtId="0" fontId="1" fillId="0" borderId="25" xfId="20" applyFont="1" applyBorder="1" applyAlignment="1">
      <alignment horizontal="left"/>
    </xf>
    <xf numFmtId="0" fontId="42" fillId="0" borderId="28" xfId="20" applyFont="1" applyAlignment="1">
      <alignment horizontal="center" vertical="center"/>
    </xf>
    <xf numFmtId="0" fontId="41" fillId="0" borderId="28" xfId="20"/>
    <xf numFmtId="166" fontId="23" fillId="16" borderId="41" xfId="20" applyNumberFormat="1" applyFont="1" applyFill="1" applyBorder="1" applyAlignment="1">
      <alignment horizontal="center" vertical="center"/>
    </xf>
    <xf numFmtId="0" fontId="36" fillId="17" borderId="42" xfId="20" applyFont="1" applyFill="1" applyBorder="1"/>
    <xf numFmtId="166" fontId="23" fillId="16" borderId="41" xfId="20" applyNumberFormat="1" applyFont="1" applyFill="1" applyBorder="1" applyAlignment="1">
      <alignment horizontal="center" vertical="center" wrapText="1"/>
    </xf>
    <xf numFmtId="166" fontId="23" fillId="16" borderId="54" xfId="20" applyNumberFormat="1" applyFont="1" applyFill="1" applyBorder="1" applyAlignment="1">
      <alignment horizontal="center" vertical="center" wrapText="1"/>
    </xf>
    <xf numFmtId="0" fontId="36" fillId="17" borderId="28" xfId="20" applyFont="1" applyFill="1"/>
    <xf numFmtId="164" fontId="23" fillId="5" borderId="54" xfId="20" applyNumberFormat="1" applyFont="1" applyFill="1" applyBorder="1" applyAlignment="1">
      <alignment horizontal="center" vertical="center"/>
    </xf>
    <xf numFmtId="0" fontId="36" fillId="0" borderId="54" xfId="20" applyFont="1" applyBorder="1"/>
    <xf numFmtId="0" fontId="36" fillId="0" borderId="56" xfId="20" applyFont="1" applyBorder="1"/>
    <xf numFmtId="0" fontId="22" fillId="16" borderId="24" xfId="20" applyFont="1" applyFill="1" applyBorder="1" applyAlignment="1">
      <alignment horizontal="center" vertical="center" wrapText="1"/>
    </xf>
    <xf numFmtId="0" fontId="1" fillId="17" borderId="24" xfId="20" applyFont="1" applyFill="1" applyBorder="1"/>
    <xf numFmtId="0" fontId="22" fillId="15" borderId="57" xfId="20" applyFont="1" applyFill="1" applyBorder="1" applyAlignment="1">
      <alignment horizontal="center" vertical="center"/>
    </xf>
    <xf numFmtId="0" fontId="1" fillId="17" borderId="51" xfId="20" applyFont="1" applyFill="1" applyBorder="1"/>
    <xf numFmtId="0" fontId="1" fillId="17" borderId="34" xfId="20" applyFont="1" applyFill="1" applyBorder="1"/>
    <xf numFmtId="164" fontId="23" fillId="5" borderId="55" xfId="20" applyNumberFormat="1" applyFont="1" applyFill="1" applyBorder="1" applyAlignment="1">
      <alignment horizontal="center" vertical="center"/>
    </xf>
    <xf numFmtId="164" fontId="26" fillId="3" borderId="12" xfId="0" applyNumberFormat="1" applyFont="1" applyFill="1" applyBorder="1" applyAlignment="1">
      <alignment horizontal="center" vertical="center"/>
    </xf>
    <xf numFmtId="0" fontId="38" fillId="0" borderId="12" xfId="0" applyFont="1" applyBorder="1"/>
    <xf numFmtId="0" fontId="38" fillId="0" borderId="14" xfId="0" applyFont="1" applyBorder="1"/>
    <xf numFmtId="0" fontId="26" fillId="2" borderId="15" xfId="0" applyFont="1" applyFill="1" applyBorder="1" applyAlignment="1">
      <alignment horizontal="center" vertical="center"/>
    </xf>
    <xf numFmtId="0" fontId="38" fillId="0" borderId="18" xfId="0" applyFont="1" applyBorder="1"/>
  </cellXfs>
  <cellStyles count="23">
    <cellStyle name="Accent" xfId="3"/>
    <cellStyle name="Accent 1" xfId="4"/>
    <cellStyle name="Accent 2" xfId="5"/>
    <cellStyle name="Accent 3" xfId="6"/>
    <cellStyle name="Bad" xfId="7"/>
    <cellStyle name="Error" xfId="8"/>
    <cellStyle name="Footnote" xfId="9"/>
    <cellStyle name="Good" xfId="10"/>
    <cellStyle name="Heading (user)" xfId="11"/>
    <cellStyle name="Heading 1" xfId="12"/>
    <cellStyle name="Heading 2" xfId="13"/>
    <cellStyle name="Hyperlink" xfId="14"/>
    <cellStyle name="Neutral 2" xfId="2"/>
    <cellStyle name="Normal" xfId="0" builtinId="0"/>
    <cellStyle name="Normal 2" xfId="1"/>
    <cellStyle name="Normal 3" xfId="20"/>
    <cellStyle name="Normal 4" xfId="21"/>
    <cellStyle name="Normal 5" xfId="22"/>
    <cellStyle name="Note" xfId="15"/>
    <cellStyle name="Result (user)" xfId="16"/>
    <cellStyle name="Status" xfId="17"/>
    <cellStyle name="Text" xfId="18"/>
    <cellStyle name="Warning" xfId="19"/>
  </cellStyles>
  <dxfs count="0"/>
  <tableStyles count="0" defaultTableStyle="TableStyleMedium2" defaultPivotStyle="PivotStyleLight16"/>
  <colors>
    <mruColors>
      <color rgb="FFEAEAEA"/>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hartsheet" Target="chartsheets/sheet2.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800" b="1">
                <a:solidFill>
                  <a:schemeClr val="tx1"/>
                </a:solidFill>
              </a:rPr>
              <a:t>Normalized</a:t>
            </a:r>
            <a:r>
              <a:rPr lang="es-ES" sz="1800" b="1" baseline="0">
                <a:solidFill>
                  <a:schemeClr val="tx1"/>
                </a:solidFill>
              </a:rPr>
              <a:t> values</a:t>
            </a:r>
            <a:endParaRPr lang="es-ES" sz="1800"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1"/>
        <c:ser>
          <c:idx val="0"/>
          <c:order val="0"/>
          <c:tx>
            <c:strRef>
              <c:f>'Impact results'!$A$18</c:f>
              <c:strCache>
                <c:ptCount val="1"/>
                <c:pt idx="0">
                  <c:v>Normalized value</c:v>
                </c:pt>
              </c:strCache>
            </c:strRef>
          </c:tx>
          <c:invertIfNegative val="1"/>
          <c:dPt>
            <c:idx val="0"/>
            <c:invertIfNegative val="1"/>
            <c:bubble3D val="0"/>
            <c:spPr>
              <a:solidFill>
                <a:schemeClr val="accent1"/>
              </a:solidFill>
              <a:ln>
                <a:noFill/>
              </a:ln>
              <a:effectLst/>
            </c:spPr>
            <c:extLst>
              <c:ext xmlns:c16="http://schemas.microsoft.com/office/drawing/2014/chart" uri="{C3380CC4-5D6E-409C-BE32-E72D297353CC}">
                <c16:uniqueId val="{00000001-FBA7-4F1F-B80A-1DCFD98893A8}"/>
              </c:ext>
            </c:extLst>
          </c:dPt>
          <c:dPt>
            <c:idx val="1"/>
            <c:invertIfNegative val="1"/>
            <c:bubble3D val="0"/>
            <c:spPr>
              <a:solidFill>
                <a:schemeClr val="accent2"/>
              </a:solidFill>
              <a:ln>
                <a:noFill/>
              </a:ln>
              <a:effectLst/>
            </c:spPr>
            <c:extLst>
              <c:ext xmlns:c16="http://schemas.microsoft.com/office/drawing/2014/chart" uri="{C3380CC4-5D6E-409C-BE32-E72D297353CC}">
                <c16:uniqueId val="{00000003-FBA7-4F1F-B80A-1DCFD98893A8}"/>
              </c:ext>
            </c:extLst>
          </c:dPt>
          <c:dPt>
            <c:idx val="2"/>
            <c:invertIfNegative val="1"/>
            <c:bubble3D val="0"/>
            <c:spPr>
              <a:solidFill>
                <a:schemeClr val="accent3"/>
              </a:solidFill>
              <a:ln>
                <a:noFill/>
              </a:ln>
              <a:effectLst/>
            </c:spPr>
            <c:extLst>
              <c:ext xmlns:c16="http://schemas.microsoft.com/office/drawing/2014/chart" uri="{C3380CC4-5D6E-409C-BE32-E72D297353CC}">
                <c16:uniqueId val="{00000005-FBA7-4F1F-B80A-1DCFD98893A8}"/>
              </c:ext>
            </c:extLst>
          </c:dPt>
          <c:dPt>
            <c:idx val="3"/>
            <c:invertIfNegative val="1"/>
            <c:bubble3D val="0"/>
            <c:spPr>
              <a:solidFill>
                <a:schemeClr val="accent4"/>
              </a:solidFill>
              <a:ln>
                <a:noFill/>
              </a:ln>
              <a:effectLst/>
            </c:spPr>
            <c:extLst>
              <c:ext xmlns:c16="http://schemas.microsoft.com/office/drawing/2014/chart" uri="{C3380CC4-5D6E-409C-BE32-E72D297353CC}">
                <c16:uniqueId val="{00000007-FBA7-4F1F-B80A-1DCFD98893A8}"/>
              </c:ext>
            </c:extLst>
          </c:dPt>
          <c:dPt>
            <c:idx val="4"/>
            <c:invertIfNegative val="1"/>
            <c:bubble3D val="0"/>
            <c:spPr>
              <a:solidFill>
                <a:schemeClr val="accent5"/>
              </a:solidFill>
              <a:ln>
                <a:noFill/>
              </a:ln>
              <a:effectLst/>
            </c:spPr>
            <c:extLst>
              <c:ext xmlns:c16="http://schemas.microsoft.com/office/drawing/2014/chart" uri="{C3380CC4-5D6E-409C-BE32-E72D297353CC}">
                <c16:uniqueId val="{00000009-FBA7-4F1F-B80A-1DCFD98893A8}"/>
              </c:ext>
            </c:extLst>
          </c:dPt>
          <c:dPt>
            <c:idx val="5"/>
            <c:invertIfNegative val="1"/>
            <c:bubble3D val="0"/>
            <c:spPr>
              <a:solidFill>
                <a:schemeClr val="accent6"/>
              </a:solidFill>
              <a:ln>
                <a:noFill/>
              </a:ln>
              <a:effectLst/>
            </c:spPr>
            <c:extLst>
              <c:ext xmlns:c16="http://schemas.microsoft.com/office/drawing/2014/chart" uri="{C3380CC4-5D6E-409C-BE32-E72D297353CC}">
                <c16:uniqueId val="{0000000B-FBA7-4F1F-B80A-1DCFD98893A8}"/>
              </c:ext>
            </c:extLst>
          </c:dPt>
          <c:dPt>
            <c:idx val="6"/>
            <c:invertIfNegative val="1"/>
            <c:bubble3D val="0"/>
            <c:spPr>
              <a:solidFill>
                <a:schemeClr val="accent1">
                  <a:lumMod val="60000"/>
                </a:schemeClr>
              </a:solidFill>
              <a:ln>
                <a:noFill/>
              </a:ln>
              <a:effectLst/>
            </c:spPr>
            <c:extLst>
              <c:ext xmlns:c16="http://schemas.microsoft.com/office/drawing/2014/chart" uri="{C3380CC4-5D6E-409C-BE32-E72D297353CC}">
                <c16:uniqueId val="{0000000D-FBA7-4F1F-B80A-1DCFD98893A8}"/>
              </c:ext>
            </c:extLst>
          </c:dPt>
          <c:dPt>
            <c:idx val="7"/>
            <c:invertIfNegative val="1"/>
            <c:bubble3D val="0"/>
            <c:spPr>
              <a:solidFill>
                <a:schemeClr val="accent2">
                  <a:lumMod val="60000"/>
                </a:schemeClr>
              </a:solidFill>
              <a:ln>
                <a:noFill/>
              </a:ln>
              <a:effectLst/>
            </c:spPr>
            <c:extLst>
              <c:ext xmlns:c16="http://schemas.microsoft.com/office/drawing/2014/chart" uri="{C3380CC4-5D6E-409C-BE32-E72D297353CC}">
                <c16:uniqueId val="{0000000F-FBA7-4F1F-B80A-1DCFD98893A8}"/>
              </c:ext>
            </c:extLst>
          </c:dPt>
          <c:dPt>
            <c:idx val="8"/>
            <c:invertIfNegative val="1"/>
            <c:bubble3D val="0"/>
            <c:spPr>
              <a:solidFill>
                <a:schemeClr val="accent3">
                  <a:lumMod val="60000"/>
                </a:schemeClr>
              </a:solidFill>
              <a:ln>
                <a:noFill/>
              </a:ln>
              <a:effectLst/>
            </c:spPr>
            <c:extLst>
              <c:ext xmlns:c16="http://schemas.microsoft.com/office/drawing/2014/chart" uri="{C3380CC4-5D6E-409C-BE32-E72D297353CC}">
                <c16:uniqueId val="{00000011-FBA7-4F1F-B80A-1DCFD98893A8}"/>
              </c:ext>
            </c:extLst>
          </c:dPt>
          <c:dPt>
            <c:idx val="9"/>
            <c:invertIfNegative val="1"/>
            <c:bubble3D val="0"/>
            <c:spPr>
              <a:solidFill>
                <a:schemeClr val="accent4">
                  <a:lumMod val="60000"/>
                </a:schemeClr>
              </a:solidFill>
              <a:ln>
                <a:noFill/>
              </a:ln>
              <a:effectLst/>
            </c:spPr>
            <c:extLst>
              <c:ext xmlns:c16="http://schemas.microsoft.com/office/drawing/2014/chart" uri="{C3380CC4-5D6E-409C-BE32-E72D297353CC}">
                <c16:uniqueId val="{00000013-FBA7-4F1F-B80A-1DCFD98893A8}"/>
              </c:ext>
            </c:extLst>
          </c:dPt>
          <c:dPt>
            <c:idx val="10"/>
            <c:invertIfNegative val="1"/>
            <c:bubble3D val="0"/>
            <c:spPr>
              <a:solidFill>
                <a:schemeClr val="accent5">
                  <a:lumMod val="60000"/>
                </a:schemeClr>
              </a:solidFill>
              <a:ln>
                <a:noFill/>
              </a:ln>
              <a:effectLst/>
            </c:spPr>
            <c:extLst>
              <c:ext xmlns:c16="http://schemas.microsoft.com/office/drawing/2014/chart" uri="{C3380CC4-5D6E-409C-BE32-E72D297353CC}">
                <c16:uniqueId val="{00000015-FBA7-4F1F-B80A-1DCFD98893A8}"/>
              </c:ext>
            </c:extLst>
          </c:dPt>
          <c:dPt>
            <c:idx val="11"/>
            <c:invertIfNegative val="1"/>
            <c:bubble3D val="0"/>
            <c:spPr>
              <a:solidFill>
                <a:schemeClr val="accent6">
                  <a:lumMod val="60000"/>
                </a:schemeClr>
              </a:solidFill>
              <a:ln>
                <a:noFill/>
              </a:ln>
              <a:effectLst/>
            </c:spPr>
            <c:extLst>
              <c:ext xmlns:c16="http://schemas.microsoft.com/office/drawing/2014/chart" uri="{C3380CC4-5D6E-409C-BE32-E72D297353CC}">
                <c16:uniqueId val="{00000017-FBA7-4F1F-B80A-1DCFD98893A8}"/>
              </c:ext>
            </c:extLst>
          </c:dPt>
          <c:dPt>
            <c:idx val="12"/>
            <c:invertIfNegative val="1"/>
            <c:bubble3D val="0"/>
            <c:spPr>
              <a:solidFill>
                <a:schemeClr val="accent1">
                  <a:lumMod val="80000"/>
                  <a:lumOff val="20000"/>
                </a:schemeClr>
              </a:solidFill>
              <a:ln>
                <a:noFill/>
              </a:ln>
              <a:effectLst/>
            </c:spPr>
            <c:extLst>
              <c:ext xmlns:c16="http://schemas.microsoft.com/office/drawing/2014/chart" uri="{C3380CC4-5D6E-409C-BE32-E72D297353CC}">
                <c16:uniqueId val="{00000019-FBA7-4F1F-B80A-1DCFD98893A8}"/>
              </c:ext>
            </c:extLst>
          </c:dPt>
          <c:dPt>
            <c:idx val="13"/>
            <c:invertIfNegative val="1"/>
            <c:bubble3D val="0"/>
            <c:spPr>
              <a:solidFill>
                <a:schemeClr val="accent2">
                  <a:lumMod val="80000"/>
                  <a:lumOff val="20000"/>
                </a:schemeClr>
              </a:solidFill>
              <a:ln>
                <a:noFill/>
              </a:ln>
              <a:effectLst/>
            </c:spPr>
            <c:extLst>
              <c:ext xmlns:c16="http://schemas.microsoft.com/office/drawing/2014/chart" uri="{C3380CC4-5D6E-409C-BE32-E72D297353CC}">
                <c16:uniqueId val="{0000001B-FBA7-4F1F-B80A-1DCFD98893A8}"/>
              </c:ext>
            </c:extLst>
          </c:dPt>
          <c:dPt>
            <c:idx val="14"/>
            <c:invertIfNegative val="1"/>
            <c:bubble3D val="0"/>
            <c:spPr>
              <a:solidFill>
                <a:schemeClr val="accent3">
                  <a:lumMod val="80000"/>
                  <a:lumOff val="20000"/>
                </a:schemeClr>
              </a:solidFill>
              <a:ln>
                <a:noFill/>
              </a:ln>
              <a:effectLst/>
            </c:spPr>
            <c:extLst>
              <c:ext xmlns:c16="http://schemas.microsoft.com/office/drawing/2014/chart" uri="{C3380CC4-5D6E-409C-BE32-E72D297353CC}">
                <c16:uniqueId val="{0000001D-FBA7-4F1F-B80A-1DCFD98893A8}"/>
              </c:ext>
            </c:extLst>
          </c:dPt>
          <c:dPt>
            <c:idx val="15"/>
            <c:invertIfNegative val="1"/>
            <c:bubble3D val="0"/>
            <c:spPr>
              <a:solidFill>
                <a:schemeClr val="accent4">
                  <a:lumMod val="80000"/>
                  <a:lumOff val="20000"/>
                </a:schemeClr>
              </a:solidFill>
              <a:ln>
                <a:noFill/>
              </a:ln>
              <a:effectLst/>
            </c:spPr>
            <c:extLst>
              <c:ext xmlns:c16="http://schemas.microsoft.com/office/drawing/2014/chart" uri="{C3380CC4-5D6E-409C-BE32-E72D297353CC}">
                <c16:uniqueId val="{0000001F-FBA7-4F1F-B80A-1DCFD98893A8}"/>
              </c:ext>
            </c:extLst>
          </c:dPt>
          <c:dPt>
            <c:idx val="16"/>
            <c:invertIfNegative val="1"/>
            <c:bubble3D val="0"/>
            <c:spPr>
              <a:solidFill>
                <a:schemeClr val="accent5">
                  <a:lumMod val="80000"/>
                  <a:lumOff val="20000"/>
                </a:schemeClr>
              </a:solidFill>
              <a:ln>
                <a:noFill/>
              </a:ln>
              <a:effectLst/>
            </c:spPr>
            <c:extLst>
              <c:ext xmlns:c16="http://schemas.microsoft.com/office/drawing/2014/chart" uri="{C3380CC4-5D6E-409C-BE32-E72D297353CC}">
                <c16:uniqueId val="{00000021-FBA7-4F1F-B80A-1DCFD98893A8}"/>
              </c:ext>
            </c:extLst>
          </c:dPt>
          <c:dPt>
            <c:idx val="17"/>
            <c:invertIfNegative val="1"/>
            <c:bubble3D val="0"/>
            <c:spPr>
              <a:solidFill>
                <a:schemeClr val="accent6">
                  <a:lumMod val="80000"/>
                  <a:lumOff val="20000"/>
                </a:schemeClr>
              </a:solidFill>
              <a:ln>
                <a:noFill/>
              </a:ln>
              <a:effectLst/>
            </c:spPr>
            <c:extLst>
              <c:ext xmlns:c16="http://schemas.microsoft.com/office/drawing/2014/chart" uri="{C3380CC4-5D6E-409C-BE32-E72D297353CC}">
                <c16:uniqueId val="{00000023-FBA7-4F1F-B80A-1DCFD98893A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'Impact results'!$B$14:$S$14</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results'!$B$18:$S$18</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11BF-41E6-8B6A-E888796A6883}"/>
            </c:ext>
          </c:extLst>
        </c:ser>
        <c:dLbls>
          <c:dLblPos val="outEnd"/>
          <c:showLegendKey val="0"/>
          <c:showVal val="1"/>
          <c:showCatName val="0"/>
          <c:showSerName val="0"/>
          <c:showPercent val="0"/>
          <c:showBubbleSize val="0"/>
        </c:dLbls>
        <c:gapWidth val="219"/>
        <c:overlap val="-27"/>
        <c:axId val="1846210942"/>
        <c:axId val="1582902784"/>
      </c:barChart>
      <c:catAx>
        <c:axId val="184621094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582902784"/>
        <c:crosses val="autoZero"/>
        <c:auto val="1"/>
        <c:lblAlgn val="ctr"/>
        <c:lblOffset val="100"/>
        <c:noMultiLvlLbl val="1"/>
      </c:catAx>
      <c:valAx>
        <c:axId val="1582902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46210942"/>
        <c:crosses val="autoZero"/>
        <c:crossBetween val="between"/>
      </c:valAx>
      <c:spPr>
        <a:noFill/>
        <a:ln>
          <a:noFill/>
        </a:ln>
        <a:effectLst/>
      </c:spPr>
    </c:plotArea>
    <c:plotVisOnly val="1"/>
    <c:dispBlanksAs val="zero"/>
    <c:showDLblsOverMax val="1"/>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R"/>
              <a:t>Impact distribution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percentStacked"/>
        <c:varyColors val="0"/>
        <c:ser>
          <c:idx val="0"/>
          <c:order val="0"/>
          <c:tx>
            <c:strRef>
              <c:f>'Impact results'!$A$5</c:f>
              <c:strCache>
                <c:ptCount val="1"/>
                <c:pt idx="0">
                  <c:v>Energy consumption</c:v>
                </c:pt>
              </c:strCache>
            </c:strRef>
          </c:tx>
          <c:spPr>
            <a:solidFill>
              <a:schemeClr val="accent1"/>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results'!$B$5:$S$5</c:f>
              <c:numCache>
                <c:formatCode>0.000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D09-4AE5-A33C-EBD6AD8C6C76}"/>
            </c:ext>
          </c:extLst>
        </c:ser>
        <c:ser>
          <c:idx val="1"/>
          <c:order val="1"/>
          <c:tx>
            <c:strRef>
              <c:f>'Impact results'!$A$6</c:f>
              <c:strCache>
                <c:ptCount val="1"/>
                <c:pt idx="0">
                  <c:v>Consumption of materials</c:v>
                </c:pt>
              </c:strCache>
            </c:strRef>
          </c:tx>
          <c:spPr>
            <a:solidFill>
              <a:schemeClr val="accent2"/>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results'!$B$6:$S$6</c:f>
              <c:numCache>
                <c:formatCode>0.000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D09-4AE5-A33C-EBD6AD8C6C76}"/>
            </c:ext>
          </c:extLst>
        </c:ser>
        <c:ser>
          <c:idx val="2"/>
          <c:order val="2"/>
          <c:tx>
            <c:strRef>
              <c:f>'Impact results'!$A$7</c:f>
              <c:strCache>
                <c:ptCount val="1"/>
                <c:pt idx="0">
                  <c:v>Waste treatment</c:v>
                </c:pt>
              </c:strCache>
            </c:strRef>
          </c:tx>
          <c:spPr>
            <a:solidFill>
              <a:schemeClr val="accent3"/>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results'!$B$7:$S$7</c:f>
              <c:numCache>
                <c:formatCode>0.000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2-7D09-4AE5-A33C-EBD6AD8C6C76}"/>
            </c:ext>
          </c:extLst>
        </c:ser>
        <c:ser>
          <c:idx val="3"/>
          <c:order val="3"/>
          <c:tx>
            <c:strRef>
              <c:f>'Impact results'!$A$8</c:f>
              <c:strCache>
                <c:ptCount val="1"/>
                <c:pt idx="0">
                  <c:v>Transportation needs</c:v>
                </c:pt>
              </c:strCache>
            </c:strRef>
          </c:tx>
          <c:spPr>
            <a:solidFill>
              <a:schemeClr val="accent4"/>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results'!$B$8:$S$8</c:f>
              <c:numCache>
                <c:formatCode>0.000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7D09-4AE5-A33C-EBD6AD8C6C76}"/>
            </c:ext>
          </c:extLst>
        </c:ser>
        <c:ser>
          <c:idx val="4"/>
          <c:order val="4"/>
          <c:tx>
            <c:strRef>
              <c:f>'Impact results'!$A$9</c:f>
              <c:strCache>
                <c:ptCount val="1"/>
                <c:pt idx="0">
                  <c:v>Food consumption</c:v>
                </c:pt>
              </c:strCache>
            </c:strRef>
          </c:tx>
          <c:spPr>
            <a:solidFill>
              <a:schemeClr val="accent5"/>
            </a:solidFill>
            <a:ln>
              <a:noFill/>
            </a:ln>
            <a:effectLst/>
          </c:spPr>
          <c:invertIfNegative val="0"/>
          <c:cat>
            <c:strRef>
              <c:f>'Impact results'!$B$3:$S$3</c:f>
              <c:strCache>
                <c:ptCount val="18"/>
                <c:pt idx="0">
                  <c:v>Global warming</c:v>
                </c:pt>
                <c:pt idx="1">
                  <c:v>Stratospheric ozone depletion</c:v>
                </c:pt>
                <c:pt idx="2">
                  <c:v>Ionizing radiation</c:v>
                </c:pt>
                <c:pt idx="3">
                  <c:v>Fine particulate matter formation</c:v>
                </c:pt>
                <c:pt idx="4">
                  <c:v>Ozone formation, Human health</c:v>
                </c:pt>
                <c:pt idx="5">
                  <c:v>Ozone formation
 Terrestrial ecosystems</c:v>
                </c:pt>
                <c:pt idx="6">
                  <c:v>Terrestrial acidification</c:v>
                </c:pt>
                <c:pt idx="7">
                  <c:v>Freshwater eutrophication</c:v>
                </c:pt>
                <c:pt idx="8">
                  <c:v>Marine eutrophication</c:v>
                </c:pt>
                <c:pt idx="9">
                  <c:v>Human carcinogenic toxicity</c:v>
                </c:pt>
                <c:pt idx="10">
                  <c:v>Human non-carcinogenic toxicity</c:v>
                </c:pt>
                <c:pt idx="11">
                  <c:v>Terrestrial ecotoxicity</c:v>
                </c:pt>
                <c:pt idx="12">
                  <c:v>Freshwater ecotoxicity</c:v>
                </c:pt>
                <c:pt idx="13">
                  <c:v>Marine ecotoxicity</c:v>
                </c:pt>
                <c:pt idx="14">
                  <c:v>Water consumption</c:v>
                </c:pt>
                <c:pt idx="15">
                  <c:v>Land use</c:v>
                </c:pt>
                <c:pt idx="16">
                  <c:v>Mineral resource scarcity</c:v>
                </c:pt>
                <c:pt idx="17">
                  <c:v>Fossil resource scarcity</c:v>
                </c:pt>
              </c:strCache>
            </c:strRef>
          </c:cat>
          <c:val>
            <c:numRef>
              <c:f>'Impact results'!$B$9:$S$9</c:f>
              <c:numCache>
                <c:formatCode>0.000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4-7D09-4AE5-A33C-EBD6AD8C6C76}"/>
            </c:ext>
          </c:extLst>
        </c:ser>
        <c:dLbls>
          <c:showLegendKey val="0"/>
          <c:showVal val="0"/>
          <c:showCatName val="0"/>
          <c:showSerName val="0"/>
          <c:showPercent val="0"/>
          <c:showBubbleSize val="0"/>
        </c:dLbls>
        <c:gapWidth val="150"/>
        <c:overlap val="100"/>
        <c:axId val="1791415936"/>
        <c:axId val="1791418816"/>
      </c:barChart>
      <c:catAx>
        <c:axId val="179141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791418816"/>
        <c:crosses val="autoZero"/>
        <c:auto val="1"/>
        <c:lblAlgn val="ctr"/>
        <c:lblOffset val="100"/>
        <c:noMultiLvlLbl val="0"/>
      </c:catAx>
      <c:valAx>
        <c:axId val="1791418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7914159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4"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142875</xdr:rowOff>
    </xdr:from>
    <xdr:ext cx="4467225" cy="2371725"/>
    <xdr:pic>
      <xdr:nvPicPr>
        <xdr:cNvPr id="2" name="image2.jpg" title="irudi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17</xdr:col>
      <xdr:colOff>152400</xdr:colOff>
      <xdr:row>0</xdr:row>
      <xdr:rowOff>152400</xdr:rowOff>
    </xdr:from>
    <xdr:ext cx="4467225" cy="3105150"/>
    <xdr:pic>
      <xdr:nvPicPr>
        <xdr:cNvPr id="3" name="image1.jpg" title="irudia">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absoluteAnchor>
    <xdr:pos x="0" y="0"/>
    <xdr:ext cx="9302238" cy="6083710"/>
    <xdr:graphicFrame macro="">
      <xdr:nvGraphicFramePr>
        <xdr:cNvPr id="664454856" name="Chart 1" title="Diagrama">
          <a:extLst>
            <a:ext uri="{FF2B5EF4-FFF2-40B4-BE49-F238E27FC236}">
              <a16:creationId xmlns:a16="http://schemas.microsoft.com/office/drawing/2014/main" id="{00000000-0008-0000-0700-0000C8C69A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3.xml><?xml version="1.0" encoding="utf-8"?>
<xdr:wsDr xmlns:xdr="http://schemas.openxmlformats.org/drawingml/2006/spreadsheetDrawing" xmlns:a="http://schemas.openxmlformats.org/drawingml/2006/main">
  <xdr:absoluteAnchor>
    <xdr:pos x="0" y="0"/>
    <xdr:ext cx="9302238" cy="6083710"/>
    <xdr:graphicFrame macro="">
      <xdr:nvGraphicFramePr>
        <xdr:cNvPr id="2" name="Gráfico 1">
          <a:extLst>
            <a:ext uri="{FF2B5EF4-FFF2-40B4-BE49-F238E27FC236}">
              <a16:creationId xmlns:a16="http://schemas.microsoft.com/office/drawing/2014/main" id="{5B4D612C-5402-C9D5-A3BA-9B1DF0D6BC5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3:V30"/>
  <sheetViews>
    <sheetView tabSelected="1" zoomScale="80" zoomScaleNormal="80" workbookViewId="0">
      <selection activeCell="A30" sqref="A30"/>
    </sheetView>
  </sheetViews>
  <sheetFormatPr baseColWidth="10" defaultColWidth="12.625" defaultRowHeight="15" customHeight="1" x14ac:dyDescent="0.2"/>
  <sheetData>
    <row r="3" spans="6:17" ht="15" customHeight="1" x14ac:dyDescent="0.2">
      <c r="F3" s="224" t="s">
        <v>75</v>
      </c>
      <c r="G3" s="225"/>
      <c r="H3" s="225"/>
      <c r="I3" s="225"/>
      <c r="J3" s="225"/>
      <c r="K3" s="225"/>
      <c r="L3" s="225"/>
      <c r="M3" s="225"/>
      <c r="N3" s="225"/>
      <c r="O3" s="225"/>
      <c r="P3" s="225"/>
      <c r="Q3" s="226"/>
    </row>
    <row r="4" spans="6:17" ht="15" customHeight="1" x14ac:dyDescent="0.2">
      <c r="F4" s="227"/>
      <c r="G4" s="228"/>
      <c r="H4" s="228"/>
      <c r="I4" s="228"/>
      <c r="J4" s="228"/>
      <c r="K4" s="228"/>
      <c r="L4" s="228"/>
      <c r="M4" s="228"/>
      <c r="N4" s="228"/>
      <c r="O4" s="228"/>
      <c r="P4" s="228"/>
      <c r="Q4" s="229"/>
    </row>
    <row r="5" spans="6:17" ht="15" customHeight="1" x14ac:dyDescent="0.2">
      <c r="F5" s="227"/>
      <c r="G5" s="228"/>
      <c r="H5" s="228"/>
      <c r="I5" s="228"/>
      <c r="J5" s="228"/>
      <c r="K5" s="228"/>
      <c r="L5" s="228"/>
      <c r="M5" s="228"/>
      <c r="N5" s="228"/>
      <c r="O5" s="228"/>
      <c r="P5" s="228"/>
      <c r="Q5" s="229"/>
    </row>
    <row r="6" spans="6:17" ht="15" customHeight="1" x14ac:dyDescent="0.2">
      <c r="F6" s="227"/>
      <c r="G6" s="228"/>
      <c r="H6" s="228"/>
      <c r="I6" s="228"/>
      <c r="J6" s="228"/>
      <c r="K6" s="228"/>
      <c r="L6" s="228"/>
      <c r="M6" s="228"/>
      <c r="N6" s="228"/>
      <c r="O6" s="228"/>
      <c r="P6" s="228"/>
      <c r="Q6" s="229"/>
    </row>
    <row r="7" spans="6:17" ht="15" customHeight="1" x14ac:dyDescent="0.2">
      <c r="F7" s="227"/>
      <c r="G7" s="228"/>
      <c r="H7" s="228"/>
      <c r="I7" s="228"/>
      <c r="J7" s="228"/>
      <c r="K7" s="228"/>
      <c r="L7" s="228"/>
      <c r="M7" s="228"/>
      <c r="N7" s="228"/>
      <c r="O7" s="228"/>
      <c r="P7" s="228"/>
      <c r="Q7" s="229"/>
    </row>
    <row r="8" spans="6:17" ht="15" customHeight="1" x14ac:dyDescent="0.2">
      <c r="F8" s="227"/>
      <c r="G8" s="228"/>
      <c r="H8" s="228"/>
      <c r="I8" s="228"/>
      <c r="J8" s="228"/>
      <c r="K8" s="228"/>
      <c r="L8" s="228"/>
      <c r="M8" s="228"/>
      <c r="N8" s="228"/>
      <c r="O8" s="228"/>
      <c r="P8" s="228"/>
      <c r="Q8" s="229"/>
    </row>
    <row r="9" spans="6:17" ht="15" customHeight="1" x14ac:dyDescent="0.2">
      <c r="F9" s="227"/>
      <c r="G9" s="228"/>
      <c r="H9" s="228"/>
      <c r="I9" s="228"/>
      <c r="J9" s="228"/>
      <c r="K9" s="228"/>
      <c r="L9" s="228"/>
      <c r="M9" s="228"/>
      <c r="N9" s="228"/>
      <c r="O9" s="228"/>
      <c r="P9" s="228"/>
      <c r="Q9" s="229"/>
    </row>
    <row r="10" spans="6:17" ht="15" customHeight="1" x14ac:dyDescent="0.2">
      <c r="F10" s="227"/>
      <c r="G10" s="228"/>
      <c r="H10" s="228"/>
      <c r="I10" s="228"/>
      <c r="J10" s="228"/>
      <c r="K10" s="228"/>
      <c r="L10" s="228"/>
      <c r="M10" s="228"/>
      <c r="N10" s="228"/>
      <c r="O10" s="228"/>
      <c r="P10" s="228"/>
      <c r="Q10" s="229"/>
    </row>
    <row r="11" spans="6:17" ht="15" customHeight="1" x14ac:dyDescent="0.2">
      <c r="F11" s="227"/>
      <c r="G11" s="228"/>
      <c r="H11" s="228"/>
      <c r="I11" s="228"/>
      <c r="J11" s="228"/>
      <c r="K11" s="228"/>
      <c r="L11" s="228"/>
      <c r="M11" s="228"/>
      <c r="N11" s="228"/>
      <c r="O11" s="228"/>
      <c r="P11" s="228"/>
      <c r="Q11" s="229"/>
    </row>
    <row r="12" spans="6:17" ht="15" customHeight="1" x14ac:dyDescent="0.2">
      <c r="F12" s="227"/>
      <c r="G12" s="228"/>
      <c r="H12" s="228"/>
      <c r="I12" s="228"/>
      <c r="J12" s="228"/>
      <c r="K12" s="228"/>
      <c r="L12" s="228"/>
      <c r="M12" s="228"/>
      <c r="N12" s="228"/>
      <c r="O12" s="228"/>
      <c r="P12" s="228"/>
      <c r="Q12" s="229"/>
    </row>
    <row r="13" spans="6:17" ht="15" customHeight="1" x14ac:dyDescent="0.2">
      <c r="F13" s="227"/>
      <c r="G13" s="228"/>
      <c r="H13" s="228"/>
      <c r="I13" s="228"/>
      <c r="J13" s="228"/>
      <c r="K13" s="228"/>
      <c r="L13" s="228"/>
      <c r="M13" s="228"/>
      <c r="N13" s="228"/>
      <c r="O13" s="228"/>
      <c r="P13" s="228"/>
      <c r="Q13" s="229"/>
    </row>
    <row r="14" spans="6:17" ht="15" customHeight="1" x14ac:dyDescent="0.2">
      <c r="F14" s="230"/>
      <c r="G14" s="231"/>
      <c r="H14" s="231"/>
      <c r="I14" s="231"/>
      <c r="J14" s="231"/>
      <c r="K14" s="231"/>
      <c r="L14" s="231"/>
      <c r="M14" s="231"/>
      <c r="N14" s="231"/>
      <c r="O14" s="231"/>
      <c r="P14" s="231"/>
      <c r="Q14" s="232"/>
    </row>
    <row r="16" spans="6:17" ht="15" customHeight="1" x14ac:dyDescent="0.2">
      <c r="I16" s="233" t="s">
        <v>464</v>
      </c>
      <c r="J16" s="234"/>
      <c r="K16" s="234"/>
      <c r="L16" s="234"/>
      <c r="M16" s="234"/>
      <c r="N16" s="235"/>
    </row>
    <row r="17" spans="1:22" ht="15" customHeight="1" x14ac:dyDescent="0.2">
      <c r="I17" s="236"/>
      <c r="J17" s="237"/>
      <c r="K17" s="237"/>
      <c r="L17" s="237"/>
      <c r="M17" s="237"/>
      <c r="N17" s="238"/>
    </row>
    <row r="18" spans="1:22" ht="15" customHeight="1" x14ac:dyDescent="0.2">
      <c r="I18" s="236"/>
      <c r="J18" s="237"/>
      <c r="K18" s="237"/>
      <c r="L18" s="237"/>
      <c r="M18" s="237"/>
      <c r="N18" s="238"/>
    </row>
    <row r="19" spans="1:22" ht="15" customHeight="1" x14ac:dyDescent="0.2">
      <c r="I19" s="236"/>
      <c r="J19" s="237"/>
      <c r="K19" s="237"/>
      <c r="L19" s="237"/>
      <c r="M19" s="237"/>
      <c r="N19" s="238"/>
    </row>
    <row r="20" spans="1:22" s="223" customFormat="1" ht="15" customHeight="1" x14ac:dyDescent="0.2">
      <c r="I20" s="236"/>
      <c r="J20" s="237"/>
      <c r="K20" s="237"/>
      <c r="L20" s="237"/>
      <c r="M20" s="237"/>
      <c r="N20" s="238"/>
    </row>
    <row r="21" spans="1:22" ht="15" customHeight="1" thickBot="1" x14ac:dyDescent="0.25">
      <c r="I21" s="239"/>
      <c r="J21" s="240"/>
      <c r="K21" s="240"/>
      <c r="L21" s="240"/>
      <c r="M21" s="240"/>
      <c r="N21" s="241"/>
    </row>
    <row r="22" spans="1:22" ht="15" customHeight="1" thickTop="1" x14ac:dyDescent="0.2"/>
    <row r="25" spans="1:22" ht="145.5" customHeight="1" x14ac:dyDescent="0.2">
      <c r="A25" s="242" t="s">
        <v>25</v>
      </c>
      <c r="B25" s="243"/>
      <c r="C25" s="243"/>
      <c r="D25" s="243"/>
      <c r="E25" s="243"/>
      <c r="F25" s="243"/>
      <c r="G25" s="243"/>
      <c r="H25" s="243"/>
      <c r="I25" s="243"/>
      <c r="J25" s="243"/>
      <c r="K25" s="243"/>
      <c r="L25" s="243"/>
      <c r="M25" s="243"/>
      <c r="N25" s="243"/>
      <c r="O25" s="243"/>
      <c r="P25" s="243"/>
      <c r="Q25" s="243"/>
      <c r="R25" s="243"/>
      <c r="S25" s="243"/>
      <c r="T25" s="243"/>
      <c r="U25" s="243"/>
      <c r="V25" s="244"/>
    </row>
    <row r="27" spans="1:22" ht="81.75" customHeight="1" x14ac:dyDescent="0.2">
      <c r="A27" s="245" t="s">
        <v>311</v>
      </c>
      <c r="B27" s="246"/>
      <c r="C27" s="246"/>
      <c r="D27" s="246"/>
      <c r="E27" s="246"/>
      <c r="F27" s="246"/>
      <c r="G27" s="246"/>
      <c r="H27" s="246"/>
      <c r="I27" s="246"/>
      <c r="J27" s="246"/>
      <c r="K27" s="246"/>
      <c r="L27" s="246"/>
      <c r="M27" s="246"/>
      <c r="N27" s="246"/>
      <c r="O27" s="246"/>
      <c r="P27" s="246"/>
      <c r="Q27" s="246"/>
      <c r="R27" s="246"/>
      <c r="S27" s="246"/>
      <c r="T27" s="246"/>
      <c r="U27" s="246"/>
      <c r="V27" s="247"/>
    </row>
    <row r="30" spans="1:22" ht="15" customHeight="1" x14ac:dyDescent="0.2">
      <c r="F30" s="223" t="s">
        <v>465</v>
      </c>
    </row>
  </sheetData>
  <mergeCells count="4">
    <mergeCell ref="F3:Q14"/>
    <mergeCell ref="I16:N21"/>
    <mergeCell ref="A25:V25"/>
    <mergeCell ref="A27:V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9"/>
  <sheetViews>
    <sheetView workbookViewId="0">
      <selection activeCell="G9" sqref="G9:I9"/>
    </sheetView>
  </sheetViews>
  <sheetFormatPr baseColWidth="10" defaultColWidth="12.625" defaultRowHeight="15" customHeight="1" x14ac:dyDescent="0.2"/>
  <cols>
    <col min="1" max="2" width="12.625" customWidth="1"/>
    <col min="6" max="6" width="19.125" customWidth="1"/>
    <col min="9" max="9" width="47.625" customWidth="1"/>
  </cols>
  <sheetData>
    <row r="1" spans="1:11" ht="41.25" customHeight="1" x14ac:dyDescent="0.5">
      <c r="A1" s="254" t="s">
        <v>315</v>
      </c>
      <c r="B1" s="243"/>
      <c r="C1" s="243"/>
      <c r="D1" s="243"/>
      <c r="E1" s="243"/>
      <c r="F1" s="243"/>
      <c r="G1" s="243"/>
      <c r="H1" s="243"/>
      <c r="I1" s="243"/>
      <c r="J1" s="243"/>
      <c r="K1" s="244"/>
    </row>
    <row r="2" spans="1:11" x14ac:dyDescent="0.25">
      <c r="A2" s="1"/>
      <c r="B2" s="1"/>
      <c r="C2" s="2"/>
      <c r="D2" s="2"/>
      <c r="E2" s="2"/>
      <c r="F2" s="2"/>
      <c r="G2" s="2"/>
      <c r="H2" s="2"/>
      <c r="I2" s="2"/>
      <c r="J2" s="1"/>
      <c r="K2" s="1"/>
    </row>
    <row r="3" spans="1:11" ht="15.75" x14ac:dyDescent="0.25">
      <c r="A3" s="1"/>
      <c r="B3" s="3"/>
      <c r="C3" s="248" t="s">
        <v>28</v>
      </c>
      <c r="D3" s="249"/>
      <c r="E3" s="249"/>
      <c r="F3" s="250"/>
      <c r="G3" s="255"/>
      <c r="H3" s="256"/>
      <c r="I3" s="257"/>
      <c r="J3" s="1"/>
      <c r="K3" s="1"/>
    </row>
    <row r="4" spans="1:11" ht="15.75" x14ac:dyDescent="0.25">
      <c r="A4" s="1"/>
      <c r="B4" s="3"/>
      <c r="C4" s="248" t="s">
        <v>29</v>
      </c>
      <c r="D4" s="249"/>
      <c r="E4" s="249"/>
      <c r="F4" s="250"/>
      <c r="G4" s="255"/>
      <c r="H4" s="256"/>
      <c r="I4" s="257"/>
      <c r="J4" s="1"/>
      <c r="K4" s="1"/>
    </row>
    <row r="5" spans="1:11" ht="15.75" x14ac:dyDescent="0.25">
      <c r="A5" s="1"/>
      <c r="B5" s="3"/>
      <c r="C5" s="248" t="s">
        <v>30</v>
      </c>
      <c r="D5" s="249"/>
      <c r="E5" s="249"/>
      <c r="F5" s="250"/>
      <c r="G5" s="255"/>
      <c r="H5" s="256"/>
      <c r="I5" s="257"/>
      <c r="J5" s="1"/>
      <c r="K5" s="1"/>
    </row>
    <row r="6" spans="1:11" ht="15.75" x14ac:dyDescent="0.25">
      <c r="A6" s="1"/>
      <c r="B6" s="3"/>
      <c r="C6" s="248" t="s">
        <v>31</v>
      </c>
      <c r="D6" s="249"/>
      <c r="E6" s="249"/>
      <c r="F6" s="250"/>
      <c r="G6" s="255"/>
      <c r="H6" s="256"/>
      <c r="I6" s="257"/>
      <c r="J6" s="1"/>
      <c r="K6" s="1"/>
    </row>
    <row r="7" spans="1:11" ht="15.75" x14ac:dyDescent="0.25">
      <c r="A7" s="1"/>
      <c r="B7" s="3"/>
      <c r="C7" s="248" t="s">
        <v>313</v>
      </c>
      <c r="D7" s="249"/>
      <c r="E7" s="249"/>
      <c r="F7" s="250"/>
      <c r="G7" s="255"/>
      <c r="H7" s="256"/>
      <c r="I7" s="257"/>
      <c r="J7" s="1"/>
      <c r="K7" s="1"/>
    </row>
    <row r="8" spans="1:11" ht="90.75" customHeight="1" x14ac:dyDescent="0.25">
      <c r="A8" s="1"/>
      <c r="B8" s="3"/>
      <c r="C8" s="258" t="s">
        <v>312</v>
      </c>
      <c r="D8" s="259"/>
      <c r="E8" s="259"/>
      <c r="F8" s="260"/>
      <c r="G8" s="261"/>
      <c r="H8" s="262"/>
      <c r="I8" s="263"/>
      <c r="J8" s="1"/>
      <c r="K8" s="1"/>
    </row>
    <row r="9" spans="1:11" ht="15.75" x14ac:dyDescent="0.25">
      <c r="A9" s="1"/>
      <c r="B9" s="3"/>
      <c r="C9" s="248" t="s">
        <v>314</v>
      </c>
      <c r="D9" s="249"/>
      <c r="E9" s="249"/>
      <c r="F9" s="250"/>
      <c r="G9" s="251" t="s">
        <v>320</v>
      </c>
      <c r="H9" s="252"/>
      <c r="I9" s="253"/>
      <c r="J9" s="1"/>
      <c r="K9" s="1"/>
    </row>
  </sheetData>
  <mergeCells count="15">
    <mergeCell ref="C9:F9"/>
    <mergeCell ref="G9:I9"/>
    <mergeCell ref="A1:K1"/>
    <mergeCell ref="C3:F3"/>
    <mergeCell ref="G3:I3"/>
    <mergeCell ref="C4:F4"/>
    <mergeCell ref="G4:I4"/>
    <mergeCell ref="C5:F5"/>
    <mergeCell ref="G5:I5"/>
    <mergeCell ref="C6:F6"/>
    <mergeCell ref="G6:I6"/>
    <mergeCell ref="C7:F7"/>
    <mergeCell ref="G7:I7"/>
    <mergeCell ref="C8:F8"/>
    <mergeCell ref="G8:I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998"/>
  <sheetViews>
    <sheetView zoomScaleNormal="100" workbookViewId="0">
      <pane xSplit="2" ySplit="4" topLeftCell="C5" activePane="bottomRight" state="frozen"/>
      <selection pane="topRight" activeCell="C1" sqref="C1"/>
      <selection pane="bottomLeft" activeCell="A5" sqref="A5"/>
      <selection pane="bottomRight" activeCell="A3" sqref="A3:A4"/>
    </sheetView>
  </sheetViews>
  <sheetFormatPr baseColWidth="10" defaultColWidth="12.625" defaultRowHeight="15" customHeight="1" x14ac:dyDescent="0.2"/>
  <cols>
    <col min="1" max="1" width="25.375" customWidth="1"/>
    <col min="2" max="3" width="15.125" customWidth="1"/>
    <col min="4" max="6" width="25.125" customWidth="1"/>
    <col min="7" max="24" width="25.125" hidden="1" customWidth="1"/>
    <col min="25" max="34" width="25.125" customWidth="1"/>
    <col min="35" max="42" width="25.125" hidden="1" customWidth="1"/>
    <col min="43" max="60" width="25.125" customWidth="1"/>
  </cols>
  <sheetData>
    <row r="1" spans="1:60" ht="72" customHeight="1" x14ac:dyDescent="0.2">
      <c r="A1" s="267" t="s">
        <v>139</v>
      </c>
      <c r="B1" s="268"/>
      <c r="C1" s="269"/>
      <c r="F1" s="270"/>
      <c r="G1" s="228"/>
      <c r="H1" s="228"/>
      <c r="I1" s="228"/>
    </row>
    <row r="2" spans="1:60" ht="14.25" customHeight="1" x14ac:dyDescent="0.2">
      <c r="A2" s="125"/>
    </row>
    <row r="3" spans="1:60" s="50" customFormat="1" ht="26.25" customHeight="1" x14ac:dyDescent="0.2">
      <c r="A3" s="271" t="s">
        <v>32</v>
      </c>
      <c r="B3" s="275" t="s">
        <v>33</v>
      </c>
      <c r="C3" s="276" t="s">
        <v>34</v>
      </c>
      <c r="D3" s="55" t="s">
        <v>35</v>
      </c>
      <c r="E3" s="55" t="s">
        <v>36</v>
      </c>
      <c r="F3" s="55" t="s">
        <v>37</v>
      </c>
      <c r="G3" s="45" t="s">
        <v>38</v>
      </c>
      <c r="H3" s="46" t="s">
        <v>39</v>
      </c>
      <c r="I3" s="45" t="s">
        <v>40</v>
      </c>
      <c r="J3" s="45" t="s">
        <v>41</v>
      </c>
      <c r="K3" s="46" t="s">
        <v>42</v>
      </c>
      <c r="L3" s="45" t="s">
        <v>43</v>
      </c>
      <c r="M3" s="45" t="s">
        <v>44</v>
      </c>
      <c r="N3" s="45" t="s">
        <v>45</v>
      </c>
      <c r="O3" s="45" t="s">
        <v>46</v>
      </c>
      <c r="P3" s="45" t="s">
        <v>47</v>
      </c>
      <c r="Q3" s="45" t="s">
        <v>48</v>
      </c>
      <c r="R3" s="45" t="s">
        <v>49</v>
      </c>
      <c r="S3" s="45" t="s">
        <v>50</v>
      </c>
      <c r="T3" s="45" t="s">
        <v>51</v>
      </c>
      <c r="U3" s="45" t="s">
        <v>52</v>
      </c>
      <c r="V3" s="45" t="s">
        <v>53</v>
      </c>
      <c r="W3" s="45" t="s">
        <v>54</v>
      </c>
      <c r="X3" s="45" t="s">
        <v>55</v>
      </c>
      <c r="Y3" s="273" t="s">
        <v>56</v>
      </c>
      <c r="Z3" s="273"/>
      <c r="AA3" s="273" t="s">
        <v>57</v>
      </c>
      <c r="AB3" s="273"/>
      <c r="AC3" s="273" t="s">
        <v>58</v>
      </c>
      <c r="AD3" s="273"/>
      <c r="AE3" s="273" t="s">
        <v>59</v>
      </c>
      <c r="AF3" s="273"/>
      <c r="AG3" s="273" t="s">
        <v>60</v>
      </c>
      <c r="AH3" s="273"/>
      <c r="AI3" s="278" t="s">
        <v>0</v>
      </c>
      <c r="AJ3" s="274"/>
      <c r="AK3" s="274" t="s">
        <v>1</v>
      </c>
      <c r="AL3" s="274"/>
      <c r="AM3" s="274" t="s">
        <v>2</v>
      </c>
      <c r="AN3" s="274"/>
      <c r="AO3" s="274" t="s">
        <v>3</v>
      </c>
      <c r="AP3" s="274"/>
      <c r="AQ3" s="47" t="s">
        <v>38</v>
      </c>
      <c r="AR3" s="48" t="s">
        <v>39</v>
      </c>
      <c r="AS3" s="47" t="s">
        <v>40</v>
      </c>
      <c r="AT3" s="47" t="s">
        <v>41</v>
      </c>
      <c r="AU3" s="47" t="s">
        <v>42</v>
      </c>
      <c r="AV3" s="47" t="s">
        <v>43</v>
      </c>
      <c r="AW3" s="47" t="s">
        <v>44</v>
      </c>
      <c r="AX3" s="47" t="s">
        <v>45</v>
      </c>
      <c r="AY3" s="47" t="s">
        <v>46</v>
      </c>
      <c r="AZ3" s="47" t="s">
        <v>47</v>
      </c>
      <c r="BA3" s="47" t="s">
        <v>48</v>
      </c>
      <c r="BB3" s="47" t="s">
        <v>49</v>
      </c>
      <c r="BC3" s="47" t="s">
        <v>50</v>
      </c>
      <c r="BD3" s="47" t="s">
        <v>51</v>
      </c>
      <c r="BE3" s="47" t="s">
        <v>52</v>
      </c>
      <c r="BF3" s="47" t="s">
        <v>53</v>
      </c>
      <c r="BG3" s="47" t="s">
        <v>54</v>
      </c>
      <c r="BH3" s="49" t="s">
        <v>55</v>
      </c>
    </row>
    <row r="4" spans="1:60" s="50" customFormat="1" ht="14.25" customHeight="1" x14ac:dyDescent="0.2">
      <c r="A4" s="272"/>
      <c r="B4" s="272"/>
      <c r="C4" s="277"/>
      <c r="D4" s="56"/>
      <c r="E4" s="56"/>
      <c r="F4" s="56"/>
      <c r="G4" s="51" t="s">
        <v>5</v>
      </c>
      <c r="H4" s="51" t="s">
        <v>6</v>
      </c>
      <c r="I4" s="51" t="s">
        <v>7</v>
      </c>
      <c r="J4" s="51" t="s">
        <v>8</v>
      </c>
      <c r="K4" s="51" t="s">
        <v>9</v>
      </c>
      <c r="L4" s="51" t="s">
        <v>9</v>
      </c>
      <c r="M4" s="51" t="s">
        <v>10</v>
      </c>
      <c r="N4" s="51" t="s">
        <v>11</v>
      </c>
      <c r="O4" s="51" t="s">
        <v>6</v>
      </c>
      <c r="P4" s="51" t="s">
        <v>12</v>
      </c>
      <c r="Q4" s="51" t="s">
        <v>13</v>
      </c>
      <c r="R4" s="51" t="s">
        <v>6</v>
      </c>
      <c r="S4" s="51" t="s">
        <v>6</v>
      </c>
      <c r="T4" s="51" t="s">
        <v>14</v>
      </c>
      <c r="U4" s="51" t="s">
        <v>15</v>
      </c>
      <c r="V4" s="51" t="s">
        <v>6</v>
      </c>
      <c r="W4" s="51" t="s">
        <v>16</v>
      </c>
      <c r="X4" s="51" t="s">
        <v>17</v>
      </c>
      <c r="Y4" s="52" t="s">
        <v>61</v>
      </c>
      <c r="Z4" s="52" t="s">
        <v>62</v>
      </c>
      <c r="AA4" s="52" t="s">
        <v>63</v>
      </c>
      <c r="AB4" s="52" t="s">
        <v>64</v>
      </c>
      <c r="AC4" s="52" t="s">
        <v>65</v>
      </c>
      <c r="AD4" s="52" t="s">
        <v>66</v>
      </c>
      <c r="AE4" s="52" t="s">
        <v>67</v>
      </c>
      <c r="AF4" s="52" t="s">
        <v>68</v>
      </c>
      <c r="AG4" s="52" t="s">
        <v>69</v>
      </c>
      <c r="AH4" s="52" t="s">
        <v>70</v>
      </c>
      <c r="AI4" s="57" t="s">
        <v>18</v>
      </c>
      <c r="AJ4" s="57" t="s">
        <v>4</v>
      </c>
      <c r="AK4" s="57" t="s">
        <v>18</v>
      </c>
      <c r="AL4" s="57" t="s">
        <v>4</v>
      </c>
      <c r="AM4" s="57" t="s">
        <v>18</v>
      </c>
      <c r="AN4" s="57" t="s">
        <v>4</v>
      </c>
      <c r="AO4" s="57" t="s">
        <v>18</v>
      </c>
      <c r="AP4" s="57" t="s">
        <v>4</v>
      </c>
      <c r="AQ4" s="53" t="s">
        <v>5</v>
      </c>
      <c r="AR4" s="53" t="s">
        <v>6</v>
      </c>
      <c r="AS4" s="53" t="s">
        <v>7</v>
      </c>
      <c r="AT4" s="53" t="s">
        <v>8</v>
      </c>
      <c r="AU4" s="53" t="s">
        <v>9</v>
      </c>
      <c r="AV4" s="53" t="s">
        <v>9</v>
      </c>
      <c r="AW4" s="53" t="s">
        <v>10</v>
      </c>
      <c r="AX4" s="53" t="s">
        <v>11</v>
      </c>
      <c r="AY4" s="53" t="s">
        <v>6</v>
      </c>
      <c r="AZ4" s="53" t="s">
        <v>12</v>
      </c>
      <c r="BA4" s="53" t="s">
        <v>13</v>
      </c>
      <c r="BB4" s="53" t="s">
        <v>6</v>
      </c>
      <c r="BC4" s="53" t="s">
        <v>6</v>
      </c>
      <c r="BD4" s="53" t="s">
        <v>14</v>
      </c>
      <c r="BE4" s="53" t="s">
        <v>15</v>
      </c>
      <c r="BF4" s="53" t="s">
        <v>6</v>
      </c>
      <c r="BG4" s="53" t="s">
        <v>16</v>
      </c>
      <c r="BH4" s="54" t="s">
        <v>17</v>
      </c>
    </row>
    <row r="5" spans="1:60" ht="57.75" customHeight="1" x14ac:dyDescent="0.2">
      <c r="A5" s="145" t="s">
        <v>329</v>
      </c>
      <c r="B5" s="40" t="s">
        <v>19</v>
      </c>
      <c r="C5" s="40" t="s">
        <v>148</v>
      </c>
      <c r="D5" s="41" t="s">
        <v>149</v>
      </c>
      <c r="E5" s="42" t="s">
        <v>71</v>
      </c>
      <c r="F5" s="42" t="s">
        <v>72</v>
      </c>
      <c r="G5" s="4">
        <v>3.2957148285802399E-3</v>
      </c>
      <c r="H5" s="4">
        <v>1.1791221111677801</v>
      </c>
      <c r="I5" s="4">
        <v>1.99415124769857E-3</v>
      </c>
      <c r="J5" s="4">
        <v>1.6168613426028999E-7</v>
      </c>
      <c r="K5" s="4">
        <v>1.0714129700031001E-3</v>
      </c>
      <c r="L5" s="4">
        <v>1.0643341846468301E-3</v>
      </c>
      <c r="M5" s="4">
        <v>9.03124638905525E-4</v>
      </c>
      <c r="N5" s="4">
        <v>1.27098235519272E-5</v>
      </c>
      <c r="O5" s="4">
        <v>4.6240107442154003E-2</v>
      </c>
      <c r="P5" s="5">
        <v>6.8762823726474104E-3</v>
      </c>
      <c r="Q5" s="4">
        <v>0.20759235807263199</v>
      </c>
      <c r="R5" s="4">
        <v>0.37739095844354897</v>
      </c>
      <c r="S5" s="4">
        <v>1.9892947851362499E-2</v>
      </c>
      <c r="T5" s="4">
        <v>0.33349158235255799</v>
      </c>
      <c r="U5" s="4">
        <v>1.2921460834322199E-4</v>
      </c>
      <c r="V5" s="4">
        <v>3.72294121189711E-2</v>
      </c>
      <c r="W5" s="4">
        <v>8.7812442304537996E-2</v>
      </c>
      <c r="X5" s="4">
        <v>7.60815816990118E-4</v>
      </c>
      <c r="Y5" s="22">
        <v>0</v>
      </c>
      <c r="Z5" s="29" t="s">
        <v>20</v>
      </c>
      <c r="AA5" s="31">
        <v>1</v>
      </c>
      <c r="AB5" s="30" t="s">
        <v>78</v>
      </c>
      <c r="AC5" s="264" t="s">
        <v>21</v>
      </c>
      <c r="AD5" s="265"/>
      <c r="AE5" s="264" t="s">
        <v>21</v>
      </c>
      <c r="AF5" s="265"/>
      <c r="AG5" s="264" t="s">
        <v>21</v>
      </c>
      <c r="AH5" s="265"/>
      <c r="AI5" s="6">
        <v>1000</v>
      </c>
      <c r="AJ5" s="7" t="s">
        <v>20</v>
      </c>
      <c r="AK5" s="6">
        <v>1000</v>
      </c>
      <c r="AL5" s="7" t="s">
        <v>20</v>
      </c>
      <c r="AM5" s="6">
        <v>1000</v>
      </c>
      <c r="AN5" s="7" t="s">
        <v>20</v>
      </c>
      <c r="AO5" s="266" t="s">
        <v>21</v>
      </c>
      <c r="AP5" s="243"/>
      <c r="AQ5" s="8">
        <f t="shared" ref="AQ5:AZ6" si="0">$Y5/$AA5*G5</f>
        <v>0</v>
      </c>
      <c r="AR5" s="8">
        <f t="shared" si="0"/>
        <v>0</v>
      </c>
      <c r="AS5" s="8">
        <f t="shared" si="0"/>
        <v>0</v>
      </c>
      <c r="AT5" s="8">
        <f t="shared" si="0"/>
        <v>0</v>
      </c>
      <c r="AU5" s="8">
        <f t="shared" si="0"/>
        <v>0</v>
      </c>
      <c r="AV5" s="8">
        <f t="shared" si="0"/>
        <v>0</v>
      </c>
      <c r="AW5" s="8">
        <f t="shared" si="0"/>
        <v>0</v>
      </c>
      <c r="AX5" s="8">
        <f t="shared" si="0"/>
        <v>0</v>
      </c>
      <c r="AY5" s="8">
        <f t="shared" si="0"/>
        <v>0</v>
      </c>
      <c r="AZ5" s="8">
        <f t="shared" si="0"/>
        <v>0</v>
      </c>
      <c r="BA5" s="8">
        <f t="shared" ref="BA5:BH6" si="1">$Y5/$AA5*Q5</f>
        <v>0</v>
      </c>
      <c r="BB5" s="8">
        <f t="shared" si="1"/>
        <v>0</v>
      </c>
      <c r="BC5" s="8">
        <f t="shared" si="1"/>
        <v>0</v>
      </c>
      <c r="BD5" s="8">
        <f t="shared" si="1"/>
        <v>0</v>
      </c>
      <c r="BE5" s="8">
        <f t="shared" si="1"/>
        <v>0</v>
      </c>
      <c r="BF5" s="8">
        <f t="shared" si="1"/>
        <v>0</v>
      </c>
      <c r="BG5" s="8">
        <f t="shared" si="1"/>
        <v>0</v>
      </c>
      <c r="BH5" s="28">
        <f t="shared" si="1"/>
        <v>0</v>
      </c>
    </row>
    <row r="6" spans="1:60" ht="57.75" customHeight="1" x14ac:dyDescent="0.2">
      <c r="A6" s="145" t="s">
        <v>73</v>
      </c>
      <c r="B6" s="43" t="s">
        <v>19</v>
      </c>
      <c r="C6" s="43" t="s">
        <v>151</v>
      </c>
      <c r="D6" s="41" t="s">
        <v>150</v>
      </c>
      <c r="E6" s="42" t="s">
        <v>71</v>
      </c>
      <c r="F6" s="42" t="s">
        <v>21</v>
      </c>
      <c r="G6" s="4">
        <v>4.2126956689628303E-3</v>
      </c>
      <c r="H6" s="4">
        <v>1.0202027760658701</v>
      </c>
      <c r="I6" s="4">
        <v>2.0167383926128401E-4</v>
      </c>
      <c r="J6" s="4">
        <v>8.4696938683039104E-8</v>
      </c>
      <c r="K6" s="4">
        <v>1.1618972394298499E-4</v>
      </c>
      <c r="L6" s="4">
        <v>1.1305090664876299E-4</v>
      </c>
      <c r="M6" s="4">
        <v>8.4113306933267099E-4</v>
      </c>
      <c r="N6" s="4">
        <v>1.3333572447190699E-6</v>
      </c>
      <c r="O6" s="4">
        <v>4.3417913824318401E-2</v>
      </c>
      <c r="P6" s="4">
        <v>1.4109241404231899E-2</v>
      </c>
      <c r="Q6" s="4">
        <v>1.0648234314177901E-3</v>
      </c>
      <c r="R6" s="4">
        <v>0.16745954364573201</v>
      </c>
      <c r="S6" s="4">
        <v>1.32248520096763E-2</v>
      </c>
      <c r="T6" s="4">
        <v>3.3357879572721398E-2</v>
      </c>
      <c r="U6" s="4">
        <v>1.7391628126043901E-5</v>
      </c>
      <c r="V6" s="4">
        <v>3.55399447200479E-2</v>
      </c>
      <c r="W6" s="4">
        <v>5.7022252142448996E-3</v>
      </c>
      <c r="X6" s="4">
        <v>7.8910065420283897E-5</v>
      </c>
      <c r="Y6" s="22">
        <v>0</v>
      </c>
      <c r="Z6" s="29" t="s">
        <v>20</v>
      </c>
      <c r="AA6" s="31">
        <v>1</v>
      </c>
      <c r="AB6" s="30" t="s">
        <v>78</v>
      </c>
      <c r="AC6" s="264" t="s">
        <v>21</v>
      </c>
      <c r="AD6" s="265"/>
      <c r="AE6" s="264" t="s">
        <v>21</v>
      </c>
      <c r="AF6" s="265"/>
      <c r="AG6" s="264" t="s">
        <v>21</v>
      </c>
      <c r="AH6" s="265"/>
      <c r="AI6" s="266" t="s">
        <v>21</v>
      </c>
      <c r="AJ6" s="243"/>
      <c r="AK6" s="266" t="s">
        <v>21</v>
      </c>
      <c r="AL6" s="243"/>
      <c r="AM6" s="266" t="s">
        <v>21</v>
      </c>
      <c r="AN6" s="243"/>
      <c r="AO6" s="266" t="s">
        <v>21</v>
      </c>
      <c r="AP6" s="243"/>
      <c r="AQ6" s="8">
        <f t="shared" si="0"/>
        <v>0</v>
      </c>
      <c r="AR6" s="8">
        <f t="shared" si="0"/>
        <v>0</v>
      </c>
      <c r="AS6" s="8">
        <f t="shared" si="0"/>
        <v>0</v>
      </c>
      <c r="AT6" s="8">
        <f t="shared" si="0"/>
        <v>0</v>
      </c>
      <c r="AU6" s="8">
        <f t="shared" si="0"/>
        <v>0</v>
      </c>
      <c r="AV6" s="8">
        <f t="shared" si="0"/>
        <v>0</v>
      </c>
      <c r="AW6" s="8">
        <f t="shared" si="0"/>
        <v>0</v>
      </c>
      <c r="AX6" s="8">
        <f t="shared" si="0"/>
        <v>0</v>
      </c>
      <c r="AY6" s="8">
        <f t="shared" si="0"/>
        <v>0</v>
      </c>
      <c r="AZ6" s="8">
        <f t="shared" si="0"/>
        <v>0</v>
      </c>
      <c r="BA6" s="8">
        <f t="shared" si="1"/>
        <v>0</v>
      </c>
      <c r="BB6" s="8">
        <f t="shared" si="1"/>
        <v>0</v>
      </c>
      <c r="BC6" s="8">
        <f t="shared" si="1"/>
        <v>0</v>
      </c>
      <c r="BD6" s="8">
        <f t="shared" si="1"/>
        <v>0</v>
      </c>
      <c r="BE6" s="8">
        <f t="shared" si="1"/>
        <v>0</v>
      </c>
      <c r="BF6" s="8">
        <f t="shared" si="1"/>
        <v>0</v>
      </c>
      <c r="BG6" s="8">
        <f t="shared" si="1"/>
        <v>0</v>
      </c>
      <c r="BH6" s="28">
        <f t="shared" si="1"/>
        <v>0</v>
      </c>
    </row>
    <row r="7" spans="1:60" ht="57.75" customHeight="1" x14ac:dyDescent="0.2">
      <c r="A7" s="35" t="s">
        <v>76</v>
      </c>
      <c r="B7" s="36" t="s">
        <v>26</v>
      </c>
      <c r="C7" s="36" t="s">
        <v>152</v>
      </c>
      <c r="D7" s="36" t="s">
        <v>153</v>
      </c>
      <c r="E7" s="36" t="s">
        <v>74</v>
      </c>
      <c r="F7" s="36" t="s">
        <v>154</v>
      </c>
      <c r="G7" s="4">
        <v>2.21130970734298E-5</v>
      </c>
      <c r="H7" s="4">
        <v>4.8301397496813099E-3</v>
      </c>
      <c r="I7" s="4">
        <v>3.3071776121785698E-5</v>
      </c>
      <c r="J7" s="4">
        <v>1.9278968932898699E-8</v>
      </c>
      <c r="K7" s="4">
        <v>3.9295366140653497E-5</v>
      </c>
      <c r="L7" s="4">
        <v>3.7537618881793601E-5</v>
      </c>
      <c r="M7" s="4">
        <v>1.6408841261881401E-5</v>
      </c>
      <c r="N7" s="4">
        <v>8.0489636613670994E-8</v>
      </c>
      <c r="O7" s="4">
        <v>2.5442435297295198E-4</v>
      </c>
      <c r="P7" s="4">
        <v>3.1661140066822399E-5</v>
      </c>
      <c r="Q7" s="4">
        <v>3.3588963244030799E-4</v>
      </c>
      <c r="R7" s="4">
        <v>1.68993072169707E-3</v>
      </c>
      <c r="S7" s="4">
        <v>4.3150050613605399E-4</v>
      </c>
      <c r="T7" s="4">
        <v>6.6300416853951494E-2</v>
      </c>
      <c r="U7" s="4">
        <v>7.9220733144856602E-7</v>
      </c>
      <c r="V7" s="4">
        <v>9.7539174840010202E-5</v>
      </c>
      <c r="W7" s="4">
        <v>2.7409067352807199E-2</v>
      </c>
      <c r="X7" s="4">
        <v>1.1198362523649201E-5</v>
      </c>
      <c r="Y7" s="22">
        <v>0</v>
      </c>
      <c r="Z7" s="30" t="s">
        <v>79</v>
      </c>
      <c r="AA7" s="31">
        <v>0</v>
      </c>
      <c r="AB7" s="158" t="s">
        <v>330</v>
      </c>
      <c r="AC7" s="31">
        <v>1</v>
      </c>
      <c r="AD7" s="30" t="s">
        <v>78</v>
      </c>
      <c r="AE7" s="31">
        <v>50</v>
      </c>
      <c r="AF7" s="30" t="s">
        <v>80</v>
      </c>
      <c r="AG7" s="160">
        <v>90</v>
      </c>
      <c r="AH7" s="159" t="s">
        <v>331</v>
      </c>
      <c r="AI7" s="266" t="s">
        <v>21</v>
      </c>
      <c r="AJ7" s="243"/>
      <c r="AK7" s="266" t="s">
        <v>21</v>
      </c>
      <c r="AL7" s="243"/>
      <c r="AM7" s="266" t="s">
        <v>21</v>
      </c>
      <c r="AN7" s="243"/>
      <c r="AO7" s="266" t="s">
        <v>21</v>
      </c>
      <c r="AP7" s="243"/>
      <c r="AQ7" s="8">
        <f>$Y7*$AE7*$AA7/$AG7/$AC7*G7*3.6</f>
        <v>0</v>
      </c>
      <c r="AR7" s="8">
        <f t="shared" ref="AR7:AX8" si="2">$Y7*$AE7*$AA7/$AG7/$AC7*H7*3.6</f>
        <v>0</v>
      </c>
      <c r="AS7" s="8">
        <f t="shared" si="2"/>
        <v>0</v>
      </c>
      <c r="AT7" s="8">
        <f t="shared" si="2"/>
        <v>0</v>
      </c>
      <c r="AU7" s="8">
        <f t="shared" si="2"/>
        <v>0</v>
      </c>
      <c r="AV7" s="8">
        <f t="shared" si="2"/>
        <v>0</v>
      </c>
      <c r="AW7" s="8">
        <f t="shared" si="2"/>
        <v>0</v>
      </c>
      <c r="AX7" s="8">
        <f t="shared" si="2"/>
        <v>0</v>
      </c>
      <c r="AY7" s="8">
        <f>$Y7*$AE7*$AA7/$AG7/$AC7*O7*3.6</f>
        <v>0</v>
      </c>
      <c r="AZ7" s="8">
        <f t="shared" ref="AZ7:AZ8" si="3">$Y7*$AE7*$AA7/$AG7/$AC7*P7*3.6</f>
        <v>0</v>
      </c>
      <c r="BA7" s="8">
        <f>$Y7*$AE7*$AA7/$AG7/$AC7*Q7*3.6</f>
        <v>0</v>
      </c>
      <c r="BB7" s="8">
        <f t="shared" ref="BB7:BB8" si="4">$Y7*$AE7*$AA7/$AG7/$AC7*R7*3.6</f>
        <v>0</v>
      </c>
      <c r="BC7" s="8">
        <f>$Y7*$AE7*$AA7/$AG7/$AC7*S7*3.6</f>
        <v>0</v>
      </c>
      <c r="BD7" s="8">
        <f t="shared" ref="BD7:BD8" si="5">$Y7*$AE7*$AA7/$AG7/$AC7*T7*3.6</f>
        <v>0</v>
      </c>
      <c r="BE7" s="8">
        <f t="shared" ref="BE7:BE8" si="6">$Y7*$AE7*$AA7/$AG7/$AC7*U7*3.6</f>
        <v>0</v>
      </c>
      <c r="BF7" s="8">
        <f t="shared" ref="BF7:BF8" si="7">$Y7*$AE7*$AA7/$AG7/$AC7*V7*3.6</f>
        <v>0</v>
      </c>
      <c r="BG7" s="8">
        <f t="shared" ref="BG7:BG8" si="8">$Y7*$AE7*$AA7/$AG7/$AC7*W7*3.6</f>
        <v>0</v>
      </c>
      <c r="BH7" s="28">
        <f t="shared" ref="BH7:BH8" si="9">$Y7*$AE7*$AA7/$AG7/$AC7*X7*3.6</f>
        <v>0</v>
      </c>
    </row>
    <row r="8" spans="1:60" ht="57.75" customHeight="1" x14ac:dyDescent="0.2">
      <c r="A8" s="35" t="s">
        <v>77</v>
      </c>
      <c r="B8" s="36" t="s">
        <v>26</v>
      </c>
      <c r="C8" s="36" t="s">
        <v>155</v>
      </c>
      <c r="D8" s="36" t="s">
        <v>156</v>
      </c>
      <c r="E8" s="36" t="s">
        <v>74</v>
      </c>
      <c r="F8" s="36" t="s">
        <v>157</v>
      </c>
      <c r="G8" s="4">
        <v>1.6848463432507801E-5</v>
      </c>
      <c r="H8" s="4">
        <v>0.36034570758550999</v>
      </c>
      <c r="I8" s="4">
        <v>5.3845075003931602E-4</v>
      </c>
      <c r="J8" s="4">
        <v>3.0265624522549303E-8</v>
      </c>
      <c r="K8" s="4">
        <v>1.56805039909685E-4</v>
      </c>
      <c r="L8" s="4">
        <v>1.5370112695742099E-4</v>
      </c>
      <c r="M8" s="4">
        <v>2.3863658574292101E-5</v>
      </c>
      <c r="N8" s="4">
        <v>1.38237664258712E-7</v>
      </c>
      <c r="O8" s="4">
        <v>5.31420661414755E-4</v>
      </c>
      <c r="P8" s="4">
        <v>1.28575553846758E-4</v>
      </c>
      <c r="Q8" s="4">
        <v>1.0134353667325101E-3</v>
      </c>
      <c r="R8" s="4">
        <v>1.06853567745968E-2</v>
      </c>
      <c r="S8" s="4">
        <v>8.0618267330007402E-4</v>
      </c>
      <c r="T8" s="4">
        <v>9.3272227725303997E-2</v>
      </c>
      <c r="U8" s="4">
        <v>1.31546291697223E-6</v>
      </c>
      <c r="V8" s="4">
        <v>2.027672221978E-4</v>
      </c>
      <c r="W8" s="4">
        <v>2.7483943041439099E-2</v>
      </c>
      <c r="X8" s="4">
        <v>1.7000569697810599E-4</v>
      </c>
      <c r="Y8" s="22">
        <v>0</v>
      </c>
      <c r="Z8" s="30" t="s">
        <v>79</v>
      </c>
      <c r="AA8" s="31">
        <v>0</v>
      </c>
      <c r="AB8" s="158" t="s">
        <v>330</v>
      </c>
      <c r="AC8" s="31">
        <v>1</v>
      </c>
      <c r="AD8" s="30" t="s">
        <v>78</v>
      </c>
      <c r="AE8" s="31">
        <v>50</v>
      </c>
      <c r="AF8" s="30" t="s">
        <v>80</v>
      </c>
      <c r="AG8" s="160">
        <v>90</v>
      </c>
      <c r="AH8" s="159" t="s">
        <v>331</v>
      </c>
      <c r="AI8" s="266" t="s">
        <v>21</v>
      </c>
      <c r="AJ8" s="243"/>
      <c r="AK8" s="266" t="s">
        <v>21</v>
      </c>
      <c r="AL8" s="243"/>
      <c r="AM8" s="266" t="s">
        <v>21</v>
      </c>
      <c r="AN8" s="243"/>
      <c r="AO8" s="266" t="s">
        <v>21</v>
      </c>
      <c r="AP8" s="243"/>
      <c r="AQ8" s="8">
        <f>$Y8*$AE8*$AA8/$AG8/$AC8*G8*3.6</f>
        <v>0</v>
      </c>
      <c r="AR8" s="8">
        <f t="shared" si="2"/>
        <v>0</v>
      </c>
      <c r="AS8" s="8">
        <f t="shared" si="2"/>
        <v>0</v>
      </c>
      <c r="AT8" s="8">
        <f t="shared" si="2"/>
        <v>0</v>
      </c>
      <c r="AU8" s="8">
        <f t="shared" si="2"/>
        <v>0</v>
      </c>
      <c r="AV8" s="8">
        <f t="shared" si="2"/>
        <v>0</v>
      </c>
      <c r="AW8" s="8">
        <f t="shared" si="2"/>
        <v>0</v>
      </c>
      <c r="AX8" s="8">
        <f t="shared" si="2"/>
        <v>0</v>
      </c>
      <c r="AY8" s="8">
        <f>$Y8*$AE8*$AA8/$AG8/$AC8*O8*3.6</f>
        <v>0</v>
      </c>
      <c r="AZ8" s="8">
        <f t="shared" si="3"/>
        <v>0</v>
      </c>
      <c r="BA8" s="8">
        <f>$Y8*$AE8*$AA8/$AG8/$AC8*Q8*3.6</f>
        <v>0</v>
      </c>
      <c r="BB8" s="8">
        <f t="shared" si="4"/>
        <v>0</v>
      </c>
      <c r="BC8" s="8">
        <f>$Y8*$AE8*$AA8/$AG8/$AC8*S8*3.6</f>
        <v>0</v>
      </c>
      <c r="BD8" s="8">
        <f t="shared" si="5"/>
        <v>0</v>
      </c>
      <c r="BE8" s="8">
        <f t="shared" si="6"/>
        <v>0</v>
      </c>
      <c r="BF8" s="8">
        <f t="shared" si="7"/>
        <v>0</v>
      </c>
      <c r="BG8" s="8">
        <f t="shared" si="8"/>
        <v>0</v>
      </c>
      <c r="BH8" s="28">
        <f t="shared" si="9"/>
        <v>0</v>
      </c>
    </row>
    <row r="9" spans="1:60" ht="57.75" customHeight="1" x14ac:dyDescent="0.2">
      <c r="A9" s="38" t="s">
        <v>24</v>
      </c>
      <c r="B9" s="279" t="s">
        <v>21</v>
      </c>
      <c r="C9" s="280"/>
      <c r="D9" s="279" t="s">
        <v>21</v>
      </c>
      <c r="E9" s="280"/>
      <c r="F9" s="280"/>
      <c r="G9" s="12"/>
      <c r="H9" s="12"/>
      <c r="I9" s="12"/>
      <c r="J9" s="12"/>
      <c r="K9" s="12"/>
      <c r="L9" s="12"/>
      <c r="M9" s="12"/>
      <c r="N9" s="12"/>
      <c r="O9" s="12"/>
      <c r="P9" s="12"/>
      <c r="Q9" s="12"/>
      <c r="R9" s="10"/>
      <c r="S9" s="10"/>
      <c r="T9" s="10"/>
      <c r="U9" s="10"/>
      <c r="V9" s="10"/>
      <c r="W9" s="10"/>
      <c r="X9" s="10"/>
      <c r="Y9" s="281" t="s">
        <v>21</v>
      </c>
      <c r="Z9" s="281"/>
      <c r="AA9" s="281"/>
      <c r="AB9" s="281"/>
      <c r="AC9" s="281"/>
      <c r="AD9" s="281"/>
      <c r="AE9" s="281"/>
      <c r="AF9" s="281"/>
      <c r="AG9" s="281"/>
      <c r="AH9" s="281"/>
      <c r="AI9" s="281"/>
      <c r="AJ9" s="281"/>
      <c r="AK9" s="281"/>
      <c r="AL9" s="281"/>
      <c r="AM9" s="21"/>
      <c r="AN9" s="21"/>
      <c r="AO9" s="21"/>
      <c r="AP9" s="21"/>
      <c r="AQ9" s="8">
        <f t="shared" ref="AQ9:BH9" si="10">SUM(AQ5:AQ8)</f>
        <v>0</v>
      </c>
      <c r="AR9" s="8">
        <f t="shared" si="10"/>
        <v>0</v>
      </c>
      <c r="AS9" s="8">
        <f t="shared" si="10"/>
        <v>0</v>
      </c>
      <c r="AT9" s="8">
        <f t="shared" si="10"/>
        <v>0</v>
      </c>
      <c r="AU9" s="8">
        <f t="shared" si="10"/>
        <v>0</v>
      </c>
      <c r="AV9" s="8">
        <f t="shared" si="10"/>
        <v>0</v>
      </c>
      <c r="AW9" s="8">
        <f t="shared" si="10"/>
        <v>0</v>
      </c>
      <c r="AX9" s="8">
        <f t="shared" si="10"/>
        <v>0</v>
      </c>
      <c r="AY9" s="8">
        <f t="shared" si="10"/>
        <v>0</v>
      </c>
      <c r="AZ9" s="11">
        <f t="shared" si="10"/>
        <v>0</v>
      </c>
      <c r="BA9" s="11">
        <f t="shared" si="10"/>
        <v>0</v>
      </c>
      <c r="BB9" s="11">
        <f t="shared" si="10"/>
        <v>0</v>
      </c>
      <c r="BC9" s="11">
        <f t="shared" si="10"/>
        <v>0</v>
      </c>
      <c r="BD9" s="11">
        <f t="shared" si="10"/>
        <v>0</v>
      </c>
      <c r="BE9" s="11">
        <f t="shared" si="10"/>
        <v>0</v>
      </c>
      <c r="BF9" s="11">
        <f t="shared" si="10"/>
        <v>0</v>
      </c>
      <c r="BG9" s="11">
        <f t="shared" si="10"/>
        <v>0</v>
      </c>
      <c r="BH9" s="9">
        <f t="shared" si="10"/>
        <v>0</v>
      </c>
    </row>
    <row r="10" spans="1:60" ht="14.25" customHeight="1" x14ac:dyDescent="0.2">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row>
    <row r="11" spans="1:60" ht="14.25" customHeight="1" x14ac:dyDescent="0.2">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row>
    <row r="12" spans="1:60" ht="14.25" customHeight="1" x14ac:dyDescent="0.2">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row>
    <row r="13" spans="1:60" ht="14.25" customHeight="1" x14ac:dyDescent="0.2">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row>
    <row r="14" spans="1:60" ht="14.25" customHeight="1" x14ac:dyDescent="0.2">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row>
    <row r="15" spans="1:60" ht="14.25" customHeight="1" x14ac:dyDescent="0.2">
      <c r="D15" s="14"/>
    </row>
    <row r="16" spans="1:60" ht="14.25" customHeight="1" x14ac:dyDescent="0.2"/>
    <row r="17" spans="4:4" ht="14.25" customHeight="1" x14ac:dyDescent="0.2"/>
    <row r="18" spans="4:4" ht="14.25" customHeight="1" x14ac:dyDescent="0.2">
      <c r="D18" s="14"/>
    </row>
    <row r="19" spans="4:4" ht="14.25" customHeight="1" x14ac:dyDescent="0.2">
      <c r="D19" s="14"/>
    </row>
    <row r="20" spans="4:4" ht="14.25" customHeight="1" x14ac:dyDescent="0.2">
      <c r="D20" s="14"/>
    </row>
    <row r="21" spans="4:4" ht="14.25" customHeight="1" x14ac:dyDescent="0.2">
      <c r="D21" s="14"/>
    </row>
    <row r="22" spans="4:4" ht="14.25" customHeight="1" x14ac:dyDescent="0.2">
      <c r="D22" s="14"/>
    </row>
    <row r="23" spans="4:4" ht="14.25" customHeight="1" x14ac:dyDescent="0.2">
      <c r="D23" s="14"/>
    </row>
    <row r="24" spans="4:4" ht="14.25" customHeight="1" x14ac:dyDescent="0.2"/>
    <row r="25" spans="4:4" ht="14.25" customHeight="1" x14ac:dyDescent="0.2"/>
    <row r="26" spans="4:4" ht="14.25" customHeight="1" x14ac:dyDescent="0.2"/>
    <row r="27" spans="4:4" ht="14.25" customHeight="1" x14ac:dyDescent="0.2"/>
    <row r="28" spans="4:4" ht="14.25" customHeight="1" x14ac:dyDescent="0.2"/>
    <row r="29" spans="4:4" ht="14.25" customHeight="1" x14ac:dyDescent="0.2"/>
    <row r="30" spans="4:4" ht="14.25" customHeight="1" x14ac:dyDescent="0.2"/>
    <row r="31" spans="4:4" ht="14.25" customHeight="1" x14ac:dyDescent="0.2"/>
    <row r="32" spans="4:4"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sheetData>
  <mergeCells count="36">
    <mergeCell ref="B9:C9"/>
    <mergeCell ref="D9:F9"/>
    <mergeCell ref="Y9:AL9"/>
    <mergeCell ref="AM3:AN3"/>
    <mergeCell ref="AO3:AP3"/>
    <mergeCell ref="AM8:AN8"/>
    <mergeCell ref="AO8:AP8"/>
    <mergeCell ref="AO5:AP5"/>
    <mergeCell ref="AI8:AJ8"/>
    <mergeCell ref="AK8:AL8"/>
    <mergeCell ref="AI6:AJ6"/>
    <mergeCell ref="AK6:AL6"/>
    <mergeCell ref="AI7:AJ7"/>
    <mergeCell ref="AK7:AL7"/>
    <mergeCell ref="AM7:AN7"/>
    <mergeCell ref="AE3:AF3"/>
    <mergeCell ref="A1:C1"/>
    <mergeCell ref="F1:I1"/>
    <mergeCell ref="A3:A4"/>
    <mergeCell ref="AG3:AH3"/>
    <mergeCell ref="AK3:AL3"/>
    <mergeCell ref="Y3:Z3"/>
    <mergeCell ref="AA3:AB3"/>
    <mergeCell ref="AC3:AD3"/>
    <mergeCell ref="B3:B4"/>
    <mergeCell ref="C3:C4"/>
    <mergeCell ref="AI3:AJ3"/>
    <mergeCell ref="AC5:AD5"/>
    <mergeCell ref="AC6:AD6"/>
    <mergeCell ref="AO7:AP7"/>
    <mergeCell ref="AM6:AN6"/>
    <mergeCell ref="AO6:AP6"/>
    <mergeCell ref="AG5:AH5"/>
    <mergeCell ref="AG6:AH6"/>
    <mergeCell ref="AE5:AF5"/>
    <mergeCell ref="AE6:AF6"/>
  </mergeCells>
  <pageMargins left="0.25" right="0.25" top="0.75" bottom="0.75" header="0" footer="0"/>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15"/>
  <sheetViews>
    <sheetView zoomScaleNormal="100" workbookViewId="0">
      <pane xSplit="2" ySplit="4" topLeftCell="E5" activePane="bottomRight" state="frozen"/>
      <selection pane="topRight" activeCell="C1" sqref="C1"/>
      <selection pane="bottomLeft" activeCell="A5" sqref="A5"/>
      <selection pane="bottomRight" activeCell="A3" sqref="A3:A4"/>
    </sheetView>
  </sheetViews>
  <sheetFormatPr baseColWidth="10" defaultColWidth="12.625" defaultRowHeight="15" customHeight="1" x14ac:dyDescent="0.2"/>
  <cols>
    <col min="1" max="1" width="25.875" customWidth="1"/>
    <col min="2" max="3" width="15.125" customWidth="1"/>
    <col min="4" max="6" width="25.125" customWidth="1"/>
    <col min="7" max="24" width="25.125" hidden="1" customWidth="1"/>
    <col min="25" max="32" width="25.125" customWidth="1"/>
    <col min="33" max="34" width="25.125" hidden="1" customWidth="1"/>
    <col min="35" max="52" width="25.125" customWidth="1"/>
  </cols>
  <sheetData>
    <row r="1" spans="1:52" ht="72" customHeight="1" x14ac:dyDescent="0.2">
      <c r="A1" s="267" t="s">
        <v>105</v>
      </c>
      <c r="B1" s="268"/>
      <c r="C1" s="269"/>
      <c r="F1" s="270"/>
      <c r="G1" s="228"/>
      <c r="H1" s="228"/>
      <c r="I1" s="228"/>
    </row>
    <row r="2" spans="1:52" ht="14.25" customHeight="1" x14ac:dyDescent="0.2"/>
    <row r="3" spans="1:52" s="50" customFormat="1" ht="27.75" customHeight="1" x14ac:dyDescent="0.2">
      <c r="A3" s="271" t="s">
        <v>32</v>
      </c>
      <c r="B3" s="275" t="s">
        <v>33</v>
      </c>
      <c r="C3" s="275" t="s">
        <v>34</v>
      </c>
      <c r="D3" s="55" t="s">
        <v>35</v>
      </c>
      <c r="E3" s="55" t="s">
        <v>36</v>
      </c>
      <c r="F3" s="55" t="s">
        <v>37</v>
      </c>
      <c r="G3" s="45" t="s">
        <v>38</v>
      </c>
      <c r="H3" s="46" t="s">
        <v>39</v>
      </c>
      <c r="I3" s="45" t="s">
        <v>40</v>
      </c>
      <c r="J3" s="45" t="s">
        <v>41</v>
      </c>
      <c r="K3" s="46" t="s">
        <v>42</v>
      </c>
      <c r="L3" s="45" t="s">
        <v>43</v>
      </c>
      <c r="M3" s="45" t="s">
        <v>44</v>
      </c>
      <c r="N3" s="45" t="s">
        <v>45</v>
      </c>
      <c r="O3" s="45" t="s">
        <v>46</v>
      </c>
      <c r="P3" s="45" t="s">
        <v>47</v>
      </c>
      <c r="Q3" s="45" t="s">
        <v>48</v>
      </c>
      <c r="R3" s="45" t="s">
        <v>49</v>
      </c>
      <c r="S3" s="45" t="s">
        <v>50</v>
      </c>
      <c r="T3" s="45" t="s">
        <v>51</v>
      </c>
      <c r="U3" s="45" t="s">
        <v>52</v>
      </c>
      <c r="V3" s="45" t="s">
        <v>53</v>
      </c>
      <c r="W3" s="45" t="s">
        <v>54</v>
      </c>
      <c r="X3" s="45" t="s">
        <v>55</v>
      </c>
      <c r="Y3" s="273" t="s">
        <v>56</v>
      </c>
      <c r="Z3" s="282"/>
      <c r="AA3" s="273" t="s">
        <v>57</v>
      </c>
      <c r="AB3" s="282"/>
      <c r="AC3" s="273" t="s">
        <v>58</v>
      </c>
      <c r="AD3" s="282"/>
      <c r="AE3" s="273" t="s">
        <v>59</v>
      </c>
      <c r="AF3" s="282"/>
      <c r="AG3" s="273" t="s">
        <v>60</v>
      </c>
      <c r="AH3" s="282"/>
      <c r="AI3" s="47" t="s">
        <v>38</v>
      </c>
      <c r="AJ3" s="48" t="s">
        <v>39</v>
      </c>
      <c r="AK3" s="47" t="s">
        <v>40</v>
      </c>
      <c r="AL3" s="47" t="s">
        <v>41</v>
      </c>
      <c r="AM3" s="47" t="s">
        <v>42</v>
      </c>
      <c r="AN3" s="47" t="s">
        <v>43</v>
      </c>
      <c r="AO3" s="47" t="s">
        <v>44</v>
      </c>
      <c r="AP3" s="47" t="s">
        <v>45</v>
      </c>
      <c r="AQ3" s="47" t="s">
        <v>46</v>
      </c>
      <c r="AR3" s="47" t="s">
        <v>47</v>
      </c>
      <c r="AS3" s="47" t="s">
        <v>48</v>
      </c>
      <c r="AT3" s="47" t="s">
        <v>49</v>
      </c>
      <c r="AU3" s="47" t="s">
        <v>50</v>
      </c>
      <c r="AV3" s="47" t="s">
        <v>51</v>
      </c>
      <c r="AW3" s="47" t="s">
        <v>52</v>
      </c>
      <c r="AX3" s="47" t="s">
        <v>53</v>
      </c>
      <c r="AY3" s="47" t="s">
        <v>54</v>
      </c>
      <c r="AZ3" s="49" t="s">
        <v>55</v>
      </c>
    </row>
    <row r="4" spans="1:52" s="50" customFormat="1" ht="14.25" customHeight="1" x14ac:dyDescent="0.2">
      <c r="A4" s="272"/>
      <c r="B4" s="272"/>
      <c r="C4" s="272"/>
      <c r="D4" s="56"/>
      <c r="E4" s="56"/>
      <c r="F4" s="56"/>
      <c r="G4" s="51" t="s">
        <v>5</v>
      </c>
      <c r="H4" s="51" t="s">
        <v>6</v>
      </c>
      <c r="I4" s="51" t="s">
        <v>7</v>
      </c>
      <c r="J4" s="51" t="s">
        <v>8</v>
      </c>
      <c r="K4" s="51" t="s">
        <v>9</v>
      </c>
      <c r="L4" s="51" t="s">
        <v>9</v>
      </c>
      <c r="M4" s="51" t="s">
        <v>10</v>
      </c>
      <c r="N4" s="51" t="s">
        <v>11</v>
      </c>
      <c r="O4" s="51" t="s">
        <v>6</v>
      </c>
      <c r="P4" s="51" t="s">
        <v>12</v>
      </c>
      <c r="Q4" s="51" t="s">
        <v>13</v>
      </c>
      <c r="R4" s="51" t="s">
        <v>6</v>
      </c>
      <c r="S4" s="51" t="s">
        <v>6</v>
      </c>
      <c r="T4" s="51" t="s">
        <v>14</v>
      </c>
      <c r="U4" s="51" t="s">
        <v>15</v>
      </c>
      <c r="V4" s="51" t="s">
        <v>6</v>
      </c>
      <c r="W4" s="51" t="s">
        <v>16</v>
      </c>
      <c r="X4" s="51" t="s">
        <v>17</v>
      </c>
      <c r="Y4" s="52" t="s">
        <v>61</v>
      </c>
      <c r="Z4" s="52" t="s">
        <v>62</v>
      </c>
      <c r="AA4" s="52" t="s">
        <v>63</v>
      </c>
      <c r="AB4" s="52" t="s">
        <v>64</v>
      </c>
      <c r="AC4" s="52" t="s">
        <v>65</v>
      </c>
      <c r="AD4" s="52" t="s">
        <v>66</v>
      </c>
      <c r="AE4" s="52" t="s">
        <v>67</v>
      </c>
      <c r="AF4" s="52" t="s">
        <v>68</v>
      </c>
      <c r="AG4" s="52" t="s">
        <v>69</v>
      </c>
      <c r="AH4" s="52" t="s">
        <v>70</v>
      </c>
      <c r="AI4" s="53" t="s">
        <v>5</v>
      </c>
      <c r="AJ4" s="53" t="s">
        <v>6</v>
      </c>
      <c r="AK4" s="53" t="s">
        <v>7</v>
      </c>
      <c r="AL4" s="53" t="s">
        <v>8</v>
      </c>
      <c r="AM4" s="53" t="s">
        <v>9</v>
      </c>
      <c r="AN4" s="53" t="s">
        <v>9</v>
      </c>
      <c r="AO4" s="53" t="s">
        <v>10</v>
      </c>
      <c r="AP4" s="53" t="s">
        <v>11</v>
      </c>
      <c r="AQ4" s="53" t="s">
        <v>6</v>
      </c>
      <c r="AR4" s="53" t="s">
        <v>12</v>
      </c>
      <c r="AS4" s="53" t="s">
        <v>13</v>
      </c>
      <c r="AT4" s="53" t="s">
        <v>6</v>
      </c>
      <c r="AU4" s="53" t="s">
        <v>6</v>
      </c>
      <c r="AV4" s="53" t="s">
        <v>14</v>
      </c>
      <c r="AW4" s="53" t="s">
        <v>15</v>
      </c>
      <c r="AX4" s="53" t="s">
        <v>6</v>
      </c>
      <c r="AY4" s="53" t="s">
        <v>16</v>
      </c>
      <c r="AZ4" s="54" t="s">
        <v>17</v>
      </c>
    </row>
    <row r="5" spans="1:52" ht="57.75" customHeight="1" x14ac:dyDescent="0.2">
      <c r="A5" s="39" t="s">
        <v>82</v>
      </c>
      <c r="B5" s="58" t="s">
        <v>22</v>
      </c>
      <c r="C5" s="43" t="s">
        <v>190</v>
      </c>
      <c r="D5" s="41" t="s">
        <v>191</v>
      </c>
      <c r="E5" s="41" t="s">
        <v>83</v>
      </c>
      <c r="F5" s="41" t="s">
        <v>192</v>
      </c>
      <c r="G5" s="4">
        <v>3.39322746009044</v>
      </c>
      <c r="H5" s="4">
        <v>28936.2170489159</v>
      </c>
      <c r="I5" s="4">
        <v>4.3438192509402702</v>
      </c>
      <c r="J5" s="4">
        <v>1.3463614449229499E-4</v>
      </c>
      <c r="K5" s="4">
        <v>1.2518467687455299</v>
      </c>
      <c r="L5" s="4">
        <v>1.2274625187952399</v>
      </c>
      <c r="M5" s="4">
        <v>18.734104365183299</v>
      </c>
      <c r="N5" s="4">
        <v>1.5416235143025399E-2</v>
      </c>
      <c r="O5" s="4">
        <v>414.04088014814999</v>
      </c>
      <c r="P5" s="5">
        <v>42.514148570848398</v>
      </c>
      <c r="Q5" s="4">
        <v>11.1666115757592</v>
      </c>
      <c r="R5" s="4">
        <v>4841.9796102064101</v>
      </c>
      <c r="S5" s="4">
        <v>74.613398194659098</v>
      </c>
      <c r="T5" s="4">
        <v>299.02177386344499</v>
      </c>
      <c r="U5" s="4">
        <v>0.432763915327389</v>
      </c>
      <c r="V5" s="4">
        <v>323.264324103673</v>
      </c>
      <c r="W5" s="4">
        <v>66.700273725797999</v>
      </c>
      <c r="X5" s="4">
        <v>1.5238814545616499</v>
      </c>
      <c r="Y5" s="15">
        <v>0</v>
      </c>
      <c r="Z5" s="63" t="s">
        <v>96</v>
      </c>
      <c r="AA5" s="32">
        <v>3</v>
      </c>
      <c r="AB5" s="33" t="s">
        <v>97</v>
      </c>
      <c r="AC5" s="32">
        <v>1</v>
      </c>
      <c r="AD5" s="33" t="s">
        <v>104</v>
      </c>
      <c r="AE5" s="32">
        <v>0</v>
      </c>
      <c r="AF5" s="33" t="s">
        <v>81</v>
      </c>
      <c r="AG5" s="283" t="s">
        <v>21</v>
      </c>
      <c r="AH5" s="243"/>
      <c r="AI5" s="16">
        <f>((($Y5*$AA$5*$AE$5)/$AC$5)*G5)/(80*365)</f>
        <v>0</v>
      </c>
      <c r="AJ5" s="16">
        <f t="shared" ref="AJ5:AZ5" si="0">((($Y5*$AA$5*$AE$5)/$AC$5)*H5)/(80*365)</f>
        <v>0</v>
      </c>
      <c r="AK5" s="16">
        <f t="shared" si="0"/>
        <v>0</v>
      </c>
      <c r="AL5" s="16">
        <f t="shared" si="0"/>
        <v>0</v>
      </c>
      <c r="AM5" s="16">
        <f t="shared" si="0"/>
        <v>0</v>
      </c>
      <c r="AN5" s="16">
        <f t="shared" si="0"/>
        <v>0</v>
      </c>
      <c r="AO5" s="16">
        <f t="shared" si="0"/>
        <v>0</v>
      </c>
      <c r="AP5" s="16">
        <f t="shared" si="0"/>
        <v>0</v>
      </c>
      <c r="AQ5" s="16">
        <f t="shared" si="0"/>
        <v>0</v>
      </c>
      <c r="AR5" s="16">
        <f t="shared" si="0"/>
        <v>0</v>
      </c>
      <c r="AS5" s="16">
        <f t="shared" si="0"/>
        <v>0</v>
      </c>
      <c r="AT5" s="16">
        <f t="shared" si="0"/>
        <v>0</v>
      </c>
      <c r="AU5" s="16">
        <f t="shared" si="0"/>
        <v>0</v>
      </c>
      <c r="AV5" s="16">
        <f t="shared" si="0"/>
        <v>0</v>
      </c>
      <c r="AW5" s="16">
        <f t="shared" si="0"/>
        <v>0</v>
      </c>
      <c r="AX5" s="16">
        <f t="shared" si="0"/>
        <v>0</v>
      </c>
      <c r="AY5" s="16">
        <f t="shared" si="0"/>
        <v>0</v>
      </c>
      <c r="AZ5" s="25">
        <f t="shared" si="0"/>
        <v>0</v>
      </c>
    </row>
    <row r="6" spans="1:52" ht="57.75" customHeight="1" x14ac:dyDescent="0.2">
      <c r="A6" s="145" t="s">
        <v>194</v>
      </c>
      <c r="B6" s="43" t="s">
        <v>84</v>
      </c>
      <c r="C6" s="43" t="s">
        <v>193</v>
      </c>
      <c r="D6" s="41" t="s">
        <v>195</v>
      </c>
      <c r="E6" s="41" t="s">
        <v>27</v>
      </c>
      <c r="F6" s="41" t="s">
        <v>21</v>
      </c>
      <c r="G6" s="4">
        <v>2.4220546426910299</v>
      </c>
      <c r="H6" s="4">
        <v>3334.5060189505298</v>
      </c>
      <c r="I6" s="4">
        <v>1.1346826808164101</v>
      </c>
      <c r="J6" s="4">
        <v>1.1188798687214999E-4</v>
      </c>
      <c r="K6" s="4">
        <v>0.70989368969094002</v>
      </c>
      <c r="L6" s="4">
        <v>0.68861932345050303</v>
      </c>
      <c r="M6" s="4">
        <v>8.0831337978884807</v>
      </c>
      <c r="N6" s="4">
        <v>1.28925509602302E-2</v>
      </c>
      <c r="O6" s="4">
        <v>157.000343155054</v>
      </c>
      <c r="P6" s="5">
        <v>3.9773204766653101</v>
      </c>
      <c r="Q6" s="4">
        <v>20.010832329459401</v>
      </c>
      <c r="R6" s="4">
        <v>1793.01759117957</v>
      </c>
      <c r="S6" s="4">
        <v>53.697445150264599</v>
      </c>
      <c r="T6" s="4">
        <v>224.628363443143</v>
      </c>
      <c r="U6" s="4">
        <v>0.24703189170686901</v>
      </c>
      <c r="V6" s="4">
        <v>119.352008209639</v>
      </c>
      <c r="W6" s="4">
        <v>56.796810739505801</v>
      </c>
      <c r="X6" s="4">
        <v>0.55436794678180601</v>
      </c>
      <c r="Y6" s="15">
        <v>0</v>
      </c>
      <c r="Z6" s="63" t="s">
        <v>92</v>
      </c>
      <c r="AA6" s="32">
        <v>0</v>
      </c>
      <c r="AB6" s="33" t="s">
        <v>81</v>
      </c>
      <c r="AC6" s="32">
        <v>7</v>
      </c>
      <c r="AD6" s="33" t="s">
        <v>103</v>
      </c>
      <c r="AE6" s="264" t="s">
        <v>21</v>
      </c>
      <c r="AF6" s="265"/>
      <c r="AG6" s="283" t="s">
        <v>21</v>
      </c>
      <c r="AH6" s="243"/>
      <c r="AI6" s="16">
        <f t="shared" ref="AI6:AI21" si="1">$Y6*G6*$AA6/($AC6*365)</f>
        <v>0</v>
      </c>
      <c r="AJ6" s="16">
        <f t="shared" ref="AJ6:AZ6" si="2">$Y6*H6*$AA6/($AC6*365)</f>
        <v>0</v>
      </c>
      <c r="AK6" s="16">
        <f t="shared" si="2"/>
        <v>0</v>
      </c>
      <c r="AL6" s="16">
        <f t="shared" si="2"/>
        <v>0</v>
      </c>
      <c r="AM6" s="16">
        <f t="shared" si="2"/>
        <v>0</v>
      </c>
      <c r="AN6" s="16">
        <f t="shared" si="2"/>
        <v>0</v>
      </c>
      <c r="AO6" s="16">
        <f t="shared" si="2"/>
        <v>0</v>
      </c>
      <c r="AP6" s="16">
        <f t="shared" si="2"/>
        <v>0</v>
      </c>
      <c r="AQ6" s="16">
        <f t="shared" si="2"/>
        <v>0</v>
      </c>
      <c r="AR6" s="16">
        <f t="shared" si="2"/>
        <v>0</v>
      </c>
      <c r="AS6" s="16">
        <f t="shared" si="2"/>
        <v>0</v>
      </c>
      <c r="AT6" s="16">
        <f t="shared" si="2"/>
        <v>0</v>
      </c>
      <c r="AU6" s="16">
        <f t="shared" si="2"/>
        <v>0</v>
      </c>
      <c r="AV6" s="16">
        <f t="shared" si="2"/>
        <v>0</v>
      </c>
      <c r="AW6" s="16">
        <f t="shared" si="2"/>
        <v>0</v>
      </c>
      <c r="AX6" s="16">
        <f t="shared" si="2"/>
        <v>0</v>
      </c>
      <c r="AY6" s="16">
        <f t="shared" si="2"/>
        <v>0</v>
      </c>
      <c r="AZ6" s="17">
        <f t="shared" si="2"/>
        <v>0</v>
      </c>
    </row>
    <row r="7" spans="1:52" ht="57.75" customHeight="1" x14ac:dyDescent="0.2">
      <c r="A7" s="39" t="s">
        <v>197</v>
      </c>
      <c r="B7" s="43" t="s">
        <v>84</v>
      </c>
      <c r="C7" s="43" t="s">
        <v>196</v>
      </c>
      <c r="D7" s="41" t="s">
        <v>198</v>
      </c>
      <c r="E7" s="41" t="s">
        <v>27</v>
      </c>
      <c r="F7" s="41" t="s">
        <v>21</v>
      </c>
      <c r="G7" s="4">
        <v>2.0373383379773999</v>
      </c>
      <c r="H7" s="4">
        <v>1633.7923781986101</v>
      </c>
      <c r="I7" s="4">
        <v>0.78639327227918299</v>
      </c>
      <c r="J7" s="4">
        <v>8.5149580007772599E-5</v>
      </c>
      <c r="K7" s="4">
        <v>0.469984170493352</v>
      </c>
      <c r="L7" s="4">
        <v>0.46139707622238901</v>
      </c>
      <c r="M7" s="4">
        <v>3.89272268540818</v>
      </c>
      <c r="N7" s="4">
        <v>3.7360800898649897E-2</v>
      </c>
      <c r="O7" s="4">
        <v>85.116790396281601</v>
      </c>
      <c r="P7" s="5">
        <v>2.55852998087237</v>
      </c>
      <c r="Q7" s="4">
        <v>16.815896963845798</v>
      </c>
      <c r="R7" s="4">
        <v>1000.90975712937</v>
      </c>
      <c r="S7" s="4">
        <v>16.071255332222101</v>
      </c>
      <c r="T7" s="4">
        <v>173.31297657990299</v>
      </c>
      <c r="U7" s="4">
        <v>0.157058995332052</v>
      </c>
      <c r="V7" s="4">
        <v>64.895208023604894</v>
      </c>
      <c r="W7" s="4">
        <v>42.772295498369999</v>
      </c>
      <c r="X7" s="4">
        <v>0.40617525324286702</v>
      </c>
      <c r="Y7" s="15">
        <v>0</v>
      </c>
      <c r="Z7" s="63" t="s">
        <v>92</v>
      </c>
      <c r="AA7" s="32">
        <v>0</v>
      </c>
      <c r="AB7" s="33" t="s">
        <v>81</v>
      </c>
      <c r="AC7" s="32">
        <v>7</v>
      </c>
      <c r="AD7" s="33" t="s">
        <v>102</v>
      </c>
      <c r="AE7" s="264" t="s">
        <v>21</v>
      </c>
      <c r="AF7" s="265"/>
      <c r="AG7" s="283" t="s">
        <v>21</v>
      </c>
      <c r="AH7" s="243"/>
      <c r="AI7" s="16">
        <f t="shared" si="1"/>
        <v>0</v>
      </c>
      <c r="AJ7" s="16">
        <f t="shared" ref="AJ7:AZ7" si="3">$Y7*H7*$AA7/($AC7*365)</f>
        <v>0</v>
      </c>
      <c r="AK7" s="16">
        <f t="shared" si="3"/>
        <v>0</v>
      </c>
      <c r="AL7" s="16">
        <f t="shared" si="3"/>
        <v>0</v>
      </c>
      <c r="AM7" s="16">
        <f t="shared" si="3"/>
        <v>0</v>
      </c>
      <c r="AN7" s="16">
        <f t="shared" si="3"/>
        <v>0</v>
      </c>
      <c r="AO7" s="16">
        <f t="shared" si="3"/>
        <v>0</v>
      </c>
      <c r="AP7" s="16">
        <f t="shared" si="3"/>
        <v>0</v>
      </c>
      <c r="AQ7" s="16">
        <f t="shared" si="3"/>
        <v>0</v>
      </c>
      <c r="AR7" s="16">
        <f t="shared" si="3"/>
        <v>0</v>
      </c>
      <c r="AS7" s="16">
        <f t="shared" si="3"/>
        <v>0</v>
      </c>
      <c r="AT7" s="16">
        <f t="shared" si="3"/>
        <v>0</v>
      </c>
      <c r="AU7" s="16">
        <f t="shared" si="3"/>
        <v>0</v>
      </c>
      <c r="AV7" s="16">
        <f t="shared" si="3"/>
        <v>0</v>
      </c>
      <c r="AW7" s="16">
        <f t="shared" si="3"/>
        <v>0</v>
      </c>
      <c r="AX7" s="16">
        <f t="shared" si="3"/>
        <v>0</v>
      </c>
      <c r="AY7" s="16">
        <f t="shared" si="3"/>
        <v>0</v>
      </c>
      <c r="AZ7" s="17">
        <f t="shared" si="3"/>
        <v>0</v>
      </c>
    </row>
    <row r="8" spans="1:52" ht="57.75" customHeight="1" x14ac:dyDescent="0.2">
      <c r="A8" s="39" t="s">
        <v>85</v>
      </c>
      <c r="B8" s="59" t="s">
        <v>84</v>
      </c>
      <c r="C8" s="43" t="s">
        <v>199</v>
      </c>
      <c r="D8" s="41" t="s">
        <v>200</v>
      </c>
      <c r="E8" s="41" t="s">
        <v>27</v>
      </c>
      <c r="F8" s="41" t="s">
        <v>21</v>
      </c>
      <c r="G8" s="5">
        <v>3.1896257695307599</v>
      </c>
      <c r="H8" s="4">
        <v>3871.4466614389198</v>
      </c>
      <c r="I8" s="4">
        <v>1.8272032414405399</v>
      </c>
      <c r="J8" s="4">
        <v>2.1318625322499599E-4</v>
      </c>
      <c r="K8" s="4">
        <v>1.0744194261581499</v>
      </c>
      <c r="L8" s="4">
        <v>1.0384193726393001</v>
      </c>
      <c r="M8" s="4">
        <v>7.3223339299044703</v>
      </c>
      <c r="N8" s="4">
        <v>0.37479446051148901</v>
      </c>
      <c r="O8" s="4">
        <v>160.82126281104999</v>
      </c>
      <c r="P8" s="5">
        <v>9.0514078819134998</v>
      </c>
      <c r="Q8" s="4">
        <v>28.236391418926701</v>
      </c>
      <c r="R8" s="4">
        <v>1939.5413294950499</v>
      </c>
      <c r="S8" s="4">
        <v>39.336765517812097</v>
      </c>
      <c r="T8" s="4">
        <v>364.96742326125502</v>
      </c>
      <c r="U8" s="4">
        <v>0.294617789079338</v>
      </c>
      <c r="V8" s="4">
        <v>122.481803478239</v>
      </c>
      <c r="W8" s="4">
        <v>87.965516142301695</v>
      </c>
      <c r="X8" s="4">
        <v>0.81114998078362399</v>
      </c>
      <c r="Y8" s="15">
        <v>0</v>
      </c>
      <c r="Z8" s="63" t="s">
        <v>92</v>
      </c>
      <c r="AA8" s="32">
        <v>0</v>
      </c>
      <c r="AB8" s="33" t="s">
        <v>81</v>
      </c>
      <c r="AC8" s="32">
        <v>14</v>
      </c>
      <c r="AD8" s="33" t="s">
        <v>101</v>
      </c>
      <c r="AE8" s="264" t="s">
        <v>21</v>
      </c>
      <c r="AF8" s="265"/>
      <c r="AG8" s="283" t="s">
        <v>21</v>
      </c>
      <c r="AH8" s="243"/>
      <c r="AI8" s="16">
        <f t="shared" si="1"/>
        <v>0</v>
      </c>
      <c r="AJ8" s="16">
        <f t="shared" ref="AJ8:AZ8" si="4">$Y8*H8*$AA8/($AC8*365)</f>
        <v>0</v>
      </c>
      <c r="AK8" s="16">
        <f t="shared" si="4"/>
        <v>0</v>
      </c>
      <c r="AL8" s="16">
        <f t="shared" si="4"/>
        <v>0</v>
      </c>
      <c r="AM8" s="16">
        <f t="shared" si="4"/>
        <v>0</v>
      </c>
      <c r="AN8" s="16">
        <f t="shared" si="4"/>
        <v>0</v>
      </c>
      <c r="AO8" s="16">
        <f t="shared" si="4"/>
        <v>0</v>
      </c>
      <c r="AP8" s="16">
        <f t="shared" si="4"/>
        <v>0</v>
      </c>
      <c r="AQ8" s="16">
        <f t="shared" si="4"/>
        <v>0</v>
      </c>
      <c r="AR8" s="16">
        <f t="shared" si="4"/>
        <v>0</v>
      </c>
      <c r="AS8" s="16">
        <f t="shared" si="4"/>
        <v>0</v>
      </c>
      <c r="AT8" s="16">
        <f t="shared" si="4"/>
        <v>0</v>
      </c>
      <c r="AU8" s="16">
        <f t="shared" si="4"/>
        <v>0</v>
      </c>
      <c r="AV8" s="16">
        <f t="shared" si="4"/>
        <v>0</v>
      </c>
      <c r="AW8" s="16">
        <f t="shared" si="4"/>
        <v>0</v>
      </c>
      <c r="AX8" s="16">
        <f t="shared" si="4"/>
        <v>0</v>
      </c>
      <c r="AY8" s="16">
        <f t="shared" si="4"/>
        <v>0</v>
      </c>
      <c r="AZ8" s="17">
        <f t="shared" si="4"/>
        <v>0</v>
      </c>
    </row>
    <row r="9" spans="1:52" ht="57.75" customHeight="1" x14ac:dyDescent="0.2">
      <c r="A9" s="39" t="s">
        <v>201</v>
      </c>
      <c r="B9" s="59" t="s">
        <v>84</v>
      </c>
      <c r="C9" s="43" t="s">
        <v>202</v>
      </c>
      <c r="D9" s="41" t="s">
        <v>203</v>
      </c>
      <c r="E9" s="41" t="s">
        <v>27</v>
      </c>
      <c r="F9" s="41" t="s">
        <v>21</v>
      </c>
      <c r="G9" s="5">
        <v>3.80987998844369</v>
      </c>
      <c r="H9" s="4">
        <v>6646.9703464654103</v>
      </c>
      <c r="I9" s="4">
        <v>2.0022991414917</v>
      </c>
      <c r="J9" s="4">
        <v>1.8450961568368301E-4</v>
      </c>
      <c r="K9" s="4">
        <v>0.97013201754066403</v>
      </c>
      <c r="L9" s="4">
        <v>0.94672128077292805</v>
      </c>
      <c r="M9" s="4">
        <v>13.1618347457651</v>
      </c>
      <c r="N9" s="4">
        <v>2.1044120758619399E-2</v>
      </c>
      <c r="O9" s="4">
        <v>203.52139339818501</v>
      </c>
      <c r="P9" s="5">
        <v>9.4509121589046199</v>
      </c>
      <c r="Q9" s="4">
        <v>24.315792666740499</v>
      </c>
      <c r="R9" s="4">
        <v>2516.27709311115</v>
      </c>
      <c r="S9" s="4">
        <v>83.538784684666197</v>
      </c>
      <c r="T9" s="4">
        <v>311.53602594536301</v>
      </c>
      <c r="U9" s="4">
        <v>0.319080179971438</v>
      </c>
      <c r="V9" s="4">
        <v>154.48577928295899</v>
      </c>
      <c r="W9" s="4">
        <v>81.684394832428097</v>
      </c>
      <c r="X9" s="4">
        <v>0.89854111147101301</v>
      </c>
      <c r="Y9" s="15">
        <v>0</v>
      </c>
      <c r="Z9" s="63" t="s">
        <v>92</v>
      </c>
      <c r="AA9" s="32">
        <v>0</v>
      </c>
      <c r="AB9" s="33" t="s">
        <v>81</v>
      </c>
      <c r="AC9" s="32">
        <v>14</v>
      </c>
      <c r="AD9" s="33" t="s">
        <v>101</v>
      </c>
      <c r="AE9" s="264" t="s">
        <v>21</v>
      </c>
      <c r="AF9" s="265"/>
      <c r="AG9" s="283" t="s">
        <v>21</v>
      </c>
      <c r="AH9" s="243"/>
      <c r="AI9" s="16">
        <f t="shared" si="1"/>
        <v>0</v>
      </c>
      <c r="AJ9" s="16">
        <f t="shared" ref="AJ9" si="5">$Y9*H9*$AA9/($AC9*365)</f>
        <v>0</v>
      </c>
      <c r="AK9" s="16">
        <f t="shared" ref="AK9" si="6">$Y9*I9*$AA9/($AC9*365)</f>
        <v>0</v>
      </c>
      <c r="AL9" s="16">
        <f t="shared" ref="AL9" si="7">$Y9*J9*$AA9/($AC9*365)</f>
        <v>0</v>
      </c>
      <c r="AM9" s="16">
        <f t="shared" ref="AM9" si="8">$Y9*K9*$AA9/($AC9*365)</f>
        <v>0</v>
      </c>
      <c r="AN9" s="16">
        <f t="shared" ref="AN9" si="9">$Y9*L9*$AA9/($AC9*365)</f>
        <v>0</v>
      </c>
      <c r="AO9" s="16">
        <f t="shared" ref="AO9" si="10">$Y9*M9*$AA9/($AC9*365)</f>
        <v>0</v>
      </c>
      <c r="AP9" s="16">
        <f t="shared" ref="AP9" si="11">$Y9*N9*$AA9/($AC9*365)</f>
        <v>0</v>
      </c>
      <c r="AQ9" s="16">
        <f t="shared" ref="AQ9" si="12">$Y9*O9*$AA9/($AC9*365)</f>
        <v>0</v>
      </c>
      <c r="AR9" s="16">
        <f t="shared" ref="AR9" si="13">$Y9*P9*$AA9/($AC9*365)</f>
        <v>0</v>
      </c>
      <c r="AS9" s="16">
        <f t="shared" ref="AS9" si="14">$Y9*Q9*$AA9/($AC9*365)</f>
        <v>0</v>
      </c>
      <c r="AT9" s="16">
        <f t="shared" ref="AT9" si="15">$Y9*R9*$AA9/($AC9*365)</f>
        <v>0</v>
      </c>
      <c r="AU9" s="16">
        <f t="shared" ref="AU9" si="16">$Y9*S9*$AA9/($AC9*365)</f>
        <v>0</v>
      </c>
      <c r="AV9" s="16">
        <f t="shared" ref="AV9" si="17">$Y9*T9*$AA9/($AC9*365)</f>
        <v>0</v>
      </c>
      <c r="AW9" s="16">
        <f t="shared" ref="AW9" si="18">$Y9*U9*$AA9/($AC9*365)</f>
        <v>0</v>
      </c>
      <c r="AX9" s="16">
        <f t="shared" ref="AX9" si="19">$Y9*V9*$AA9/($AC9*365)</f>
        <v>0</v>
      </c>
      <c r="AY9" s="16">
        <f t="shared" ref="AY9" si="20">$Y9*W9*$AA9/($AC9*365)</f>
        <v>0</v>
      </c>
      <c r="AZ9" s="17">
        <f t="shared" ref="AZ9" si="21">$Y9*X9*$AA9/($AC9*365)</f>
        <v>0</v>
      </c>
    </row>
    <row r="10" spans="1:52" ht="57.75" customHeight="1" x14ac:dyDescent="0.2">
      <c r="A10" s="146" t="s">
        <v>86</v>
      </c>
      <c r="B10" s="147" t="s">
        <v>84</v>
      </c>
      <c r="C10" s="147" t="s">
        <v>204</v>
      </c>
      <c r="D10" s="148" t="s">
        <v>205</v>
      </c>
      <c r="E10" s="148" t="s">
        <v>27</v>
      </c>
      <c r="F10" s="148" t="s">
        <v>21</v>
      </c>
      <c r="G10" s="4">
        <v>0.564440965107883</v>
      </c>
      <c r="H10" s="4">
        <v>1341.6541518367701</v>
      </c>
      <c r="I10" s="4">
        <v>0.289249681505162</v>
      </c>
      <c r="J10" s="4">
        <v>2.33398249350251E-5</v>
      </c>
      <c r="K10" s="4">
        <v>0.14289537586161499</v>
      </c>
      <c r="L10" s="4">
        <v>0.137712123414515</v>
      </c>
      <c r="M10" s="4">
        <v>1.2602393505504299</v>
      </c>
      <c r="N10" s="4">
        <v>3.0797455811550699E-3</v>
      </c>
      <c r="O10" s="4">
        <v>26.6547697883334</v>
      </c>
      <c r="P10" s="5">
        <v>1.18596224522722</v>
      </c>
      <c r="Q10" s="4">
        <v>2.8446669864742899</v>
      </c>
      <c r="R10" s="4">
        <v>232.317899069617</v>
      </c>
      <c r="S10" s="4">
        <v>15.792877335467701</v>
      </c>
      <c r="T10" s="4">
        <v>63.7681444831356</v>
      </c>
      <c r="U10" s="4">
        <v>2.80220778028916E-2</v>
      </c>
      <c r="V10" s="4">
        <v>20.848482178638601</v>
      </c>
      <c r="W10" s="4">
        <v>16.944287555382001</v>
      </c>
      <c r="X10" s="4">
        <v>0.14860311526634901</v>
      </c>
      <c r="Y10" s="153">
        <v>0</v>
      </c>
      <c r="Z10" s="63" t="s">
        <v>92</v>
      </c>
      <c r="AA10" s="32">
        <v>0</v>
      </c>
      <c r="AB10" s="33" t="s">
        <v>81</v>
      </c>
      <c r="AC10" s="32">
        <v>7</v>
      </c>
      <c r="AD10" s="33" t="s">
        <v>100</v>
      </c>
      <c r="AE10" s="264" t="s">
        <v>21</v>
      </c>
      <c r="AF10" s="265"/>
      <c r="AG10" s="283" t="s">
        <v>21</v>
      </c>
      <c r="AH10" s="243"/>
      <c r="AI10" s="16">
        <f t="shared" si="1"/>
        <v>0</v>
      </c>
      <c r="AJ10" s="16">
        <f t="shared" ref="AJ10:AZ10" si="22">$Y10*H10*$AA10/($AC10*365)</f>
        <v>0</v>
      </c>
      <c r="AK10" s="16">
        <f t="shared" si="22"/>
        <v>0</v>
      </c>
      <c r="AL10" s="16">
        <f t="shared" si="22"/>
        <v>0</v>
      </c>
      <c r="AM10" s="16">
        <f t="shared" si="22"/>
        <v>0</v>
      </c>
      <c r="AN10" s="16">
        <f t="shared" si="22"/>
        <v>0</v>
      </c>
      <c r="AO10" s="16">
        <f t="shared" si="22"/>
        <v>0</v>
      </c>
      <c r="AP10" s="16">
        <f t="shared" si="22"/>
        <v>0</v>
      </c>
      <c r="AQ10" s="16">
        <f t="shared" si="22"/>
        <v>0</v>
      </c>
      <c r="AR10" s="16">
        <f t="shared" si="22"/>
        <v>0</v>
      </c>
      <c r="AS10" s="16">
        <f t="shared" si="22"/>
        <v>0</v>
      </c>
      <c r="AT10" s="16">
        <f t="shared" si="22"/>
        <v>0</v>
      </c>
      <c r="AU10" s="16">
        <f t="shared" si="22"/>
        <v>0</v>
      </c>
      <c r="AV10" s="16">
        <f t="shared" si="22"/>
        <v>0</v>
      </c>
      <c r="AW10" s="16">
        <f t="shared" si="22"/>
        <v>0</v>
      </c>
      <c r="AX10" s="16">
        <f t="shared" si="22"/>
        <v>0</v>
      </c>
      <c r="AY10" s="16">
        <f t="shared" si="22"/>
        <v>0</v>
      </c>
      <c r="AZ10" s="17">
        <f t="shared" si="22"/>
        <v>0</v>
      </c>
    </row>
    <row r="11" spans="1:52" ht="57.75" customHeight="1" x14ac:dyDescent="0.2">
      <c r="A11" s="149" t="s">
        <v>206</v>
      </c>
      <c r="B11" s="150" t="s">
        <v>84</v>
      </c>
      <c r="C11" s="150" t="s">
        <v>207</v>
      </c>
      <c r="D11" s="151" t="s">
        <v>208</v>
      </c>
      <c r="E11" s="151" t="s">
        <v>27</v>
      </c>
      <c r="F11" s="151" t="s">
        <v>21</v>
      </c>
      <c r="G11" s="4">
        <v>0.56196732412906802</v>
      </c>
      <c r="H11" s="4">
        <v>1342.11474387152</v>
      </c>
      <c r="I11" s="4">
        <v>0.28896675274177802</v>
      </c>
      <c r="J11" s="4">
        <v>2.3401820685510102E-5</v>
      </c>
      <c r="K11" s="4">
        <v>0.14260256792013701</v>
      </c>
      <c r="L11" s="4">
        <v>0.13743637376468901</v>
      </c>
      <c r="M11" s="4">
        <v>1.2606271240197899</v>
      </c>
      <c r="N11" s="4">
        <v>3.1323966345029701E-3</v>
      </c>
      <c r="O11" s="4">
        <v>26.689338751133999</v>
      </c>
      <c r="P11" s="5">
        <v>1.1865532431813299</v>
      </c>
      <c r="Q11" s="4">
        <v>2.8489249829960301</v>
      </c>
      <c r="R11" s="4">
        <v>233.10154190288401</v>
      </c>
      <c r="S11" s="4">
        <v>15.7945083229607</v>
      </c>
      <c r="T11" s="4">
        <v>63.826104470967302</v>
      </c>
      <c r="U11" s="4">
        <v>2.8032135254788301E-2</v>
      </c>
      <c r="V11" s="4">
        <v>20.873360868235899</v>
      </c>
      <c r="W11" s="4">
        <v>16.874456160585002</v>
      </c>
      <c r="X11" s="4">
        <v>0.14865688523975801</v>
      </c>
      <c r="Y11" s="18">
        <v>0</v>
      </c>
      <c r="Z11" s="63" t="s">
        <v>92</v>
      </c>
      <c r="AA11" s="32">
        <v>0</v>
      </c>
      <c r="AB11" s="33" t="s">
        <v>81</v>
      </c>
      <c r="AC11" s="32">
        <v>7</v>
      </c>
      <c r="AD11" s="33" t="s">
        <v>100</v>
      </c>
      <c r="AE11" s="264" t="s">
        <v>21</v>
      </c>
      <c r="AF11" s="265"/>
      <c r="AG11" s="283" t="s">
        <v>21</v>
      </c>
      <c r="AH11" s="243"/>
      <c r="AI11" s="16">
        <f t="shared" si="1"/>
        <v>0</v>
      </c>
      <c r="AJ11" s="16">
        <f t="shared" ref="AJ11" si="23">$Y11*H11*$AA11/($AC11*365)</f>
        <v>0</v>
      </c>
      <c r="AK11" s="16">
        <f t="shared" ref="AK11" si="24">$Y11*I11*$AA11/($AC11*365)</f>
        <v>0</v>
      </c>
      <c r="AL11" s="16">
        <f t="shared" ref="AL11" si="25">$Y11*J11*$AA11/($AC11*365)</f>
        <v>0</v>
      </c>
      <c r="AM11" s="16">
        <f t="shared" ref="AM11" si="26">$Y11*K11*$AA11/($AC11*365)</f>
        <v>0</v>
      </c>
      <c r="AN11" s="16">
        <f t="shared" ref="AN11" si="27">$Y11*L11*$AA11/($AC11*365)</f>
        <v>0</v>
      </c>
      <c r="AO11" s="16">
        <f t="shared" ref="AO11" si="28">$Y11*M11*$AA11/($AC11*365)</f>
        <v>0</v>
      </c>
      <c r="AP11" s="16">
        <f t="shared" ref="AP11" si="29">$Y11*N11*$AA11/($AC11*365)</f>
        <v>0</v>
      </c>
      <c r="AQ11" s="16">
        <f t="shared" ref="AQ11" si="30">$Y11*O11*$AA11/($AC11*365)</f>
        <v>0</v>
      </c>
      <c r="AR11" s="16">
        <f t="shared" ref="AR11" si="31">$Y11*P11*$AA11/($AC11*365)</f>
        <v>0</v>
      </c>
      <c r="AS11" s="16">
        <f t="shared" ref="AS11" si="32">$Y11*Q11*$AA11/($AC11*365)</f>
        <v>0</v>
      </c>
      <c r="AT11" s="16">
        <f t="shared" ref="AT11" si="33">$Y11*R11*$AA11/($AC11*365)</f>
        <v>0</v>
      </c>
      <c r="AU11" s="16">
        <f t="shared" ref="AU11" si="34">$Y11*S11*$AA11/($AC11*365)</f>
        <v>0</v>
      </c>
      <c r="AV11" s="16">
        <f t="shared" ref="AV11" si="35">$Y11*T11*$AA11/($AC11*365)</f>
        <v>0</v>
      </c>
      <c r="AW11" s="16">
        <f t="shared" ref="AW11" si="36">$Y11*U11*$AA11/($AC11*365)</f>
        <v>0</v>
      </c>
      <c r="AX11" s="16">
        <f t="shared" ref="AX11" si="37">$Y11*V11*$AA11/($AC11*365)</f>
        <v>0</v>
      </c>
      <c r="AY11" s="16">
        <f t="shared" ref="AY11" si="38">$Y11*W11*$AA11/($AC11*365)</f>
        <v>0</v>
      </c>
      <c r="AZ11" s="17">
        <f t="shared" ref="AZ11" si="39">$Y11*X11*$AA11/($AC11*365)</f>
        <v>0</v>
      </c>
    </row>
    <row r="12" spans="1:52" ht="57.75" customHeight="1" x14ac:dyDescent="0.2">
      <c r="A12" s="152" t="s">
        <v>209</v>
      </c>
      <c r="B12" s="150" t="s">
        <v>84</v>
      </c>
      <c r="C12" s="150" t="s">
        <v>211</v>
      </c>
      <c r="D12" s="151" t="s">
        <v>210</v>
      </c>
      <c r="E12" s="151" t="s">
        <v>27</v>
      </c>
      <c r="F12" s="151" t="s">
        <v>21</v>
      </c>
      <c r="G12" s="4">
        <v>0.12850114181432901</v>
      </c>
      <c r="H12" s="4">
        <v>22.221202141547099</v>
      </c>
      <c r="I12" s="4">
        <v>4.8830624909273403E-2</v>
      </c>
      <c r="J12" s="4">
        <v>5.8357319161668901E-6</v>
      </c>
      <c r="K12" s="4">
        <v>3.3336145560610903E-2</v>
      </c>
      <c r="L12" s="4">
        <v>3.2693613541403099E-2</v>
      </c>
      <c r="M12" s="4">
        <v>6.4140072295323106E-2</v>
      </c>
      <c r="N12" s="4">
        <v>7.9410045853123203E-4</v>
      </c>
      <c r="O12" s="4">
        <v>0.73736642675653397</v>
      </c>
      <c r="P12" s="5">
        <v>0.29058667277091998</v>
      </c>
      <c r="Q12" s="4">
        <v>1.1817198321157101</v>
      </c>
      <c r="R12" s="4">
        <v>10.9457840997184</v>
      </c>
      <c r="S12" s="4">
        <v>1.63798387200772</v>
      </c>
      <c r="T12" s="4">
        <v>13.9883653112036</v>
      </c>
      <c r="U12" s="4">
        <v>5.2877150500074297E-3</v>
      </c>
      <c r="V12" s="4">
        <v>0.56171439616112195</v>
      </c>
      <c r="W12" s="4">
        <v>4.0642250561813702</v>
      </c>
      <c r="X12" s="4">
        <v>2.6655012639379201E-2</v>
      </c>
      <c r="Y12" s="18">
        <v>0</v>
      </c>
      <c r="Z12" s="63" t="s">
        <v>92</v>
      </c>
      <c r="AA12" s="264" t="s">
        <v>21</v>
      </c>
      <c r="AB12" s="265"/>
      <c r="AC12" s="264" t="s">
        <v>21</v>
      </c>
      <c r="AD12" s="265"/>
      <c r="AE12" s="264" t="s">
        <v>21</v>
      </c>
      <c r="AF12" s="265"/>
      <c r="AG12" s="283" t="s">
        <v>21</v>
      </c>
      <c r="AH12" s="243"/>
      <c r="AI12" s="16">
        <f>$Y12*G12</f>
        <v>0</v>
      </c>
      <c r="AJ12" s="16">
        <f t="shared" ref="AJ12:AM13" si="40">$Y12*H12</f>
        <v>0</v>
      </c>
      <c r="AK12" s="16">
        <f t="shared" si="40"/>
        <v>0</v>
      </c>
      <c r="AL12" s="16">
        <f t="shared" si="40"/>
        <v>0</v>
      </c>
      <c r="AM12" s="16">
        <f t="shared" si="40"/>
        <v>0</v>
      </c>
      <c r="AN12" s="16">
        <f t="shared" ref="AN12:AN13" si="41">$Y12*L12</f>
        <v>0</v>
      </c>
      <c r="AO12" s="16">
        <f t="shared" ref="AO12:AO13" si="42">$Y12*M12</f>
        <v>0</v>
      </c>
      <c r="AP12" s="16">
        <f t="shared" ref="AP12:AP13" si="43">$Y12*N12</f>
        <v>0</v>
      </c>
      <c r="AQ12" s="16">
        <f t="shared" ref="AQ12:AQ13" si="44">$Y12*O12</f>
        <v>0</v>
      </c>
      <c r="AR12" s="16">
        <f t="shared" ref="AR12:AR13" si="45">$Y12*P12</f>
        <v>0</v>
      </c>
      <c r="AS12" s="16">
        <f t="shared" ref="AS12:AS13" si="46">$Y12*Q12</f>
        <v>0</v>
      </c>
      <c r="AT12" s="16">
        <f t="shared" ref="AT12:AT13" si="47">$Y12*R12</f>
        <v>0</v>
      </c>
      <c r="AU12" s="16">
        <f t="shared" ref="AU12:AU13" si="48">$Y12*S12</f>
        <v>0</v>
      </c>
      <c r="AV12" s="16">
        <f t="shared" ref="AV12:AV13" si="49">$Y12*T12</f>
        <v>0</v>
      </c>
      <c r="AW12" s="16">
        <f t="shared" ref="AW12:AW13" si="50">$Y12*U12</f>
        <v>0</v>
      </c>
      <c r="AX12" s="16">
        <f t="shared" ref="AX12:AX13" si="51">$Y12*V12</f>
        <v>0</v>
      </c>
      <c r="AY12" s="16">
        <f t="shared" ref="AY12:AY13" si="52">$Y12*W12</f>
        <v>0</v>
      </c>
      <c r="AZ12" s="25">
        <f t="shared" ref="AZ12:AZ13" si="53">$Y12*X12</f>
        <v>0</v>
      </c>
    </row>
    <row r="13" spans="1:52" ht="57.75" customHeight="1" x14ac:dyDescent="0.2">
      <c r="A13" s="152" t="s">
        <v>213</v>
      </c>
      <c r="B13" s="150" t="s">
        <v>84</v>
      </c>
      <c r="C13" s="150" t="s">
        <v>212</v>
      </c>
      <c r="D13" s="151" t="s">
        <v>214</v>
      </c>
      <c r="E13" s="151" t="s">
        <v>27</v>
      </c>
      <c r="F13" s="151" t="s">
        <v>21</v>
      </c>
      <c r="G13" s="4">
        <v>0.126027500287855</v>
      </c>
      <c r="H13" s="4">
        <v>22.681788119622802</v>
      </c>
      <c r="I13" s="4">
        <v>4.8547695298419298E-2</v>
      </c>
      <c r="J13" s="4">
        <v>5.89772763983854E-6</v>
      </c>
      <c r="K13" s="4">
        <v>3.3043337572485801E-2</v>
      </c>
      <c r="L13" s="4">
        <v>3.2417863842801903E-2</v>
      </c>
      <c r="M13" s="4">
        <v>6.4527841269967398E-2</v>
      </c>
      <c r="N13" s="4">
        <v>8.4675151017249298E-4</v>
      </c>
      <c r="O13" s="4">
        <v>0.77193530526051801</v>
      </c>
      <c r="P13" s="5">
        <v>0.29117782752955801</v>
      </c>
      <c r="Q13" s="4">
        <v>1.1859778276300601</v>
      </c>
      <c r="R13" s="4">
        <v>11.729425932208899</v>
      </c>
      <c r="S13" s="4">
        <v>1.6396148598409901</v>
      </c>
      <c r="T13" s="4">
        <v>14.046325227168399</v>
      </c>
      <c r="U13" s="4">
        <v>5.2977724136983196E-3</v>
      </c>
      <c r="V13" s="4">
        <v>0.58659301993926805</v>
      </c>
      <c r="W13" s="4">
        <v>3.9943936480911302</v>
      </c>
      <c r="X13" s="4">
        <v>2.6708782291310799E-2</v>
      </c>
      <c r="Y13" s="18">
        <v>0</v>
      </c>
      <c r="Z13" s="63" t="s">
        <v>92</v>
      </c>
      <c r="AA13" s="264" t="s">
        <v>21</v>
      </c>
      <c r="AB13" s="265"/>
      <c r="AC13" s="264" t="s">
        <v>21</v>
      </c>
      <c r="AD13" s="265"/>
      <c r="AE13" s="264" t="s">
        <v>21</v>
      </c>
      <c r="AF13" s="265"/>
      <c r="AG13" s="283" t="s">
        <v>21</v>
      </c>
      <c r="AH13" s="243"/>
      <c r="AI13" s="16">
        <f>$Y13*G13</f>
        <v>0</v>
      </c>
      <c r="AJ13" s="16">
        <f t="shared" si="40"/>
        <v>0</v>
      </c>
      <c r="AK13" s="16">
        <f t="shared" si="40"/>
        <v>0</v>
      </c>
      <c r="AL13" s="16">
        <f t="shared" si="40"/>
        <v>0</v>
      </c>
      <c r="AM13" s="16">
        <f t="shared" si="40"/>
        <v>0</v>
      </c>
      <c r="AN13" s="16">
        <f t="shared" si="41"/>
        <v>0</v>
      </c>
      <c r="AO13" s="16">
        <f t="shared" si="42"/>
        <v>0</v>
      </c>
      <c r="AP13" s="16">
        <f t="shared" si="43"/>
        <v>0</v>
      </c>
      <c r="AQ13" s="16">
        <f t="shared" si="44"/>
        <v>0</v>
      </c>
      <c r="AR13" s="16">
        <f t="shared" si="45"/>
        <v>0</v>
      </c>
      <c r="AS13" s="16">
        <f t="shared" si="46"/>
        <v>0</v>
      </c>
      <c r="AT13" s="16">
        <f t="shared" si="47"/>
        <v>0</v>
      </c>
      <c r="AU13" s="16">
        <f t="shared" si="48"/>
        <v>0</v>
      </c>
      <c r="AV13" s="16">
        <f t="shared" si="49"/>
        <v>0</v>
      </c>
      <c r="AW13" s="16">
        <f t="shared" si="50"/>
        <v>0</v>
      </c>
      <c r="AX13" s="16">
        <f t="shared" si="51"/>
        <v>0</v>
      </c>
      <c r="AY13" s="16">
        <f t="shared" si="52"/>
        <v>0</v>
      </c>
      <c r="AZ13" s="25">
        <f t="shared" si="53"/>
        <v>0</v>
      </c>
    </row>
    <row r="14" spans="1:52" ht="57.75" customHeight="1" x14ac:dyDescent="0.2">
      <c r="A14" s="152" t="s">
        <v>215</v>
      </c>
      <c r="B14" s="150" t="s">
        <v>84</v>
      </c>
      <c r="C14" s="150" t="s">
        <v>216</v>
      </c>
      <c r="D14" s="151" t="s">
        <v>217</v>
      </c>
      <c r="E14" s="151" t="s">
        <v>27</v>
      </c>
      <c r="F14" s="151" t="s">
        <v>21</v>
      </c>
      <c r="G14" s="4">
        <v>0.29598821481496801</v>
      </c>
      <c r="H14" s="4">
        <v>514.77567023971994</v>
      </c>
      <c r="I14" s="4">
        <v>0.15530298840325599</v>
      </c>
      <c r="J14" s="4">
        <v>1.4186242021710699E-5</v>
      </c>
      <c r="K14" s="4">
        <v>8.9753909034008802E-2</v>
      </c>
      <c r="L14" s="4">
        <v>8.7899663377381407E-2</v>
      </c>
      <c r="M14" s="4">
        <v>1.0240267015968101</v>
      </c>
      <c r="N14" s="4">
        <v>1.4860594625940001E-3</v>
      </c>
      <c r="O14" s="4">
        <v>24.307334478633599</v>
      </c>
      <c r="P14" s="5">
        <v>0.79571843540749598</v>
      </c>
      <c r="Q14" s="4">
        <v>2.4220051351861001</v>
      </c>
      <c r="R14" s="4">
        <v>267.24937183403301</v>
      </c>
      <c r="S14" s="4">
        <v>5.2102523816050397</v>
      </c>
      <c r="T14" s="4">
        <v>30.418460388558799</v>
      </c>
      <c r="U14" s="4">
        <v>3.3847161664498998E-2</v>
      </c>
      <c r="V14" s="4">
        <v>18.587720943704301</v>
      </c>
      <c r="W14" s="4">
        <v>7.9731773354421698</v>
      </c>
      <c r="X14" s="4">
        <v>7.3040742132975303E-2</v>
      </c>
      <c r="Y14" s="18">
        <v>0</v>
      </c>
      <c r="Z14" s="63" t="s">
        <v>92</v>
      </c>
      <c r="AA14" s="32">
        <v>0</v>
      </c>
      <c r="AB14" s="33" t="s">
        <v>81</v>
      </c>
      <c r="AC14" s="32">
        <v>7</v>
      </c>
      <c r="AD14" s="33" t="s">
        <v>253</v>
      </c>
      <c r="AE14" s="264" t="s">
        <v>21</v>
      </c>
      <c r="AF14" s="265"/>
      <c r="AG14" s="283" t="s">
        <v>21</v>
      </c>
      <c r="AH14" s="243"/>
      <c r="AI14" s="16">
        <f t="shared" si="1"/>
        <v>0</v>
      </c>
      <c r="AJ14" s="16">
        <f t="shared" ref="AJ14" si="54">$Y14*H14*$AA14/($AC14*365)</f>
        <v>0</v>
      </c>
      <c r="AK14" s="16">
        <f t="shared" ref="AK14" si="55">$Y14*I14*$AA14/($AC14*365)</f>
        <v>0</v>
      </c>
      <c r="AL14" s="16">
        <f t="shared" ref="AL14" si="56">$Y14*J14*$AA14/($AC14*365)</f>
        <v>0</v>
      </c>
      <c r="AM14" s="16">
        <f t="shared" ref="AM14" si="57">$Y14*K14*$AA14/($AC14*365)</f>
        <v>0</v>
      </c>
      <c r="AN14" s="16">
        <f t="shared" ref="AN14" si="58">$Y14*L14*$AA14/($AC14*365)</f>
        <v>0</v>
      </c>
      <c r="AO14" s="16">
        <f t="shared" ref="AO14" si="59">$Y14*M14*$AA14/($AC14*365)</f>
        <v>0</v>
      </c>
      <c r="AP14" s="16">
        <f t="shared" ref="AP14" si="60">$Y14*N14*$AA14/($AC14*365)</f>
        <v>0</v>
      </c>
      <c r="AQ14" s="16">
        <f t="shared" ref="AQ14" si="61">$Y14*O14*$AA14/($AC14*365)</f>
        <v>0</v>
      </c>
      <c r="AR14" s="16">
        <f t="shared" ref="AR14" si="62">$Y14*P14*$AA14/($AC14*365)</f>
        <v>0</v>
      </c>
      <c r="AS14" s="16">
        <f t="shared" ref="AS14" si="63">$Y14*Q14*$AA14/($AC14*365)</f>
        <v>0</v>
      </c>
      <c r="AT14" s="16">
        <f t="shared" ref="AT14" si="64">$Y14*R14*$AA14/($AC14*365)</f>
        <v>0</v>
      </c>
      <c r="AU14" s="16">
        <f t="shared" ref="AU14" si="65">$Y14*S14*$AA14/($AC14*365)</f>
        <v>0</v>
      </c>
      <c r="AV14" s="16">
        <f t="shared" ref="AV14" si="66">$Y14*T14*$AA14/($AC14*365)</f>
        <v>0</v>
      </c>
      <c r="AW14" s="16">
        <f t="shared" ref="AW14" si="67">$Y14*U14*$AA14/($AC14*365)</f>
        <v>0</v>
      </c>
      <c r="AX14" s="16">
        <f t="shared" ref="AX14" si="68">$Y14*V14*$AA14/($AC14*365)</f>
        <v>0</v>
      </c>
      <c r="AY14" s="16">
        <f t="shared" ref="AY14" si="69">$Y14*W14*$AA14/($AC14*365)</f>
        <v>0</v>
      </c>
      <c r="AZ14" s="17">
        <f t="shared" ref="AZ14" si="70">$Y14*X14*$AA14/($AC14*365)</f>
        <v>0</v>
      </c>
    </row>
    <row r="15" spans="1:52" ht="57.75" customHeight="1" x14ac:dyDescent="0.2">
      <c r="A15" s="152" t="s">
        <v>218</v>
      </c>
      <c r="B15" s="150" t="s">
        <v>84</v>
      </c>
      <c r="C15" s="150" t="s">
        <v>219</v>
      </c>
      <c r="D15" s="151" t="s">
        <v>220</v>
      </c>
      <c r="E15" s="151" t="s">
        <v>27</v>
      </c>
      <c r="F15" s="151" t="s">
        <v>21</v>
      </c>
      <c r="G15" s="4">
        <v>6.2095637908456597E-2</v>
      </c>
      <c r="H15" s="4">
        <v>132.96744713861699</v>
      </c>
      <c r="I15" s="4">
        <v>3.6759286531689701E-2</v>
      </c>
      <c r="J15" s="4">
        <v>3.1691555681481599E-6</v>
      </c>
      <c r="K15" s="4">
        <v>1.9630534752768901E-2</v>
      </c>
      <c r="L15" s="4">
        <v>1.93068578523839E-2</v>
      </c>
      <c r="M15" s="4">
        <v>0.213040334374521</v>
      </c>
      <c r="N15" s="4">
        <v>3.2202051243294402E-4</v>
      </c>
      <c r="O15" s="4">
        <v>5.4282695728013497</v>
      </c>
      <c r="P15" s="5">
        <v>0.129396332279861</v>
      </c>
      <c r="Q15" s="4">
        <v>0.59495079635617298</v>
      </c>
      <c r="R15" s="4">
        <v>64.4458526851421</v>
      </c>
      <c r="S15" s="4">
        <v>0.70970831880928298</v>
      </c>
      <c r="T15" s="4">
        <v>6.1955140973629996</v>
      </c>
      <c r="U15" s="4">
        <v>7.9673499294758005E-3</v>
      </c>
      <c r="V15" s="4">
        <v>4.1405130762905804</v>
      </c>
      <c r="W15" s="4">
        <v>1.5912185796601499</v>
      </c>
      <c r="X15" s="4">
        <v>1.6748416011596899E-2</v>
      </c>
      <c r="Y15" s="18">
        <v>0</v>
      </c>
      <c r="Z15" s="63" t="s">
        <v>92</v>
      </c>
      <c r="AA15" s="32">
        <v>0</v>
      </c>
      <c r="AB15" s="33" t="s">
        <v>81</v>
      </c>
      <c r="AC15" s="32">
        <v>7</v>
      </c>
      <c r="AD15" s="33" t="s">
        <v>254</v>
      </c>
      <c r="AE15" s="264" t="s">
        <v>21</v>
      </c>
      <c r="AF15" s="265"/>
      <c r="AG15" s="283" t="s">
        <v>21</v>
      </c>
      <c r="AH15" s="243"/>
      <c r="AI15" s="16">
        <f t="shared" si="1"/>
        <v>0</v>
      </c>
      <c r="AJ15" s="16">
        <f t="shared" ref="AJ15" si="71">$Y15*H15*$AA15/($AC15*365)</f>
        <v>0</v>
      </c>
      <c r="AK15" s="16">
        <f t="shared" ref="AK15" si="72">$Y15*I15*$AA15/($AC15*365)</f>
        <v>0</v>
      </c>
      <c r="AL15" s="16">
        <f t="shared" ref="AL15" si="73">$Y15*J15*$AA15/($AC15*365)</f>
        <v>0</v>
      </c>
      <c r="AM15" s="16">
        <f t="shared" ref="AM15" si="74">$Y15*K15*$AA15/($AC15*365)</f>
        <v>0</v>
      </c>
      <c r="AN15" s="16">
        <f t="shared" ref="AN15" si="75">$Y15*L15*$AA15/($AC15*365)</f>
        <v>0</v>
      </c>
      <c r="AO15" s="16">
        <f t="shared" ref="AO15" si="76">$Y15*M15*$AA15/($AC15*365)</f>
        <v>0</v>
      </c>
      <c r="AP15" s="16">
        <f t="shared" ref="AP15" si="77">$Y15*N15*$AA15/($AC15*365)</f>
        <v>0</v>
      </c>
      <c r="AQ15" s="16">
        <f t="shared" ref="AQ15" si="78">$Y15*O15*$AA15/($AC15*365)</f>
        <v>0</v>
      </c>
      <c r="AR15" s="16">
        <f t="shared" ref="AR15" si="79">$Y15*P15*$AA15/($AC15*365)</f>
        <v>0</v>
      </c>
      <c r="AS15" s="16">
        <f t="shared" ref="AS15" si="80">$Y15*Q15*$AA15/($AC15*365)</f>
        <v>0</v>
      </c>
      <c r="AT15" s="16">
        <f t="shared" ref="AT15" si="81">$Y15*R15*$AA15/($AC15*365)</f>
        <v>0</v>
      </c>
      <c r="AU15" s="16">
        <f t="shared" ref="AU15" si="82">$Y15*S15*$AA15/($AC15*365)</f>
        <v>0</v>
      </c>
      <c r="AV15" s="16">
        <f t="shared" ref="AV15" si="83">$Y15*T15*$AA15/($AC15*365)</f>
        <v>0</v>
      </c>
      <c r="AW15" s="16">
        <f t="shared" ref="AW15" si="84">$Y15*U15*$AA15/($AC15*365)</f>
        <v>0</v>
      </c>
      <c r="AX15" s="16">
        <f t="shared" ref="AX15" si="85">$Y15*V15*$AA15/($AC15*365)</f>
        <v>0</v>
      </c>
      <c r="AY15" s="16">
        <f t="shared" ref="AY15" si="86">$Y15*W15*$AA15/($AC15*365)</f>
        <v>0</v>
      </c>
      <c r="AZ15" s="17">
        <f t="shared" ref="AZ15" si="87">$Y15*X15*$AA15/($AC15*365)</f>
        <v>0</v>
      </c>
    </row>
    <row r="16" spans="1:52" ht="57.75" customHeight="1" x14ac:dyDescent="0.2">
      <c r="A16" s="152" t="s">
        <v>221</v>
      </c>
      <c r="B16" s="150" t="s">
        <v>84</v>
      </c>
      <c r="C16" s="150" t="s">
        <v>222</v>
      </c>
      <c r="D16" s="151" t="s">
        <v>223</v>
      </c>
      <c r="E16" s="151" t="s">
        <v>27</v>
      </c>
      <c r="F16" s="151" t="s">
        <v>21</v>
      </c>
      <c r="G16" s="4">
        <v>1.0825930790678799</v>
      </c>
      <c r="H16" s="4">
        <v>2009.0458797158101</v>
      </c>
      <c r="I16" s="4">
        <v>0.63396836661538702</v>
      </c>
      <c r="J16" s="4">
        <v>5.8733887590251902E-5</v>
      </c>
      <c r="K16" s="4">
        <v>0.36328774381923501</v>
      </c>
      <c r="L16" s="4">
        <v>0.35744907741180898</v>
      </c>
      <c r="M16" s="4">
        <v>4.3635240656464598</v>
      </c>
      <c r="N16" s="4">
        <v>6.1085927730451899E-3</v>
      </c>
      <c r="O16" s="4">
        <v>107.293112351887</v>
      </c>
      <c r="P16" s="5">
        <v>1.7272804863418001</v>
      </c>
      <c r="Q16" s="4">
        <v>10.973116498703</v>
      </c>
      <c r="R16" s="4">
        <v>1273.52168390826</v>
      </c>
      <c r="S16" s="4">
        <v>13.102548170945701</v>
      </c>
      <c r="T16" s="4">
        <v>107.755248009572</v>
      </c>
      <c r="U16" s="4">
        <v>0.16475606917518501</v>
      </c>
      <c r="V16" s="4">
        <v>81.488357721117396</v>
      </c>
      <c r="W16" s="4">
        <v>27.368586250288701</v>
      </c>
      <c r="X16" s="4">
        <v>0.29652047825591599</v>
      </c>
      <c r="Y16" s="18">
        <v>0</v>
      </c>
      <c r="Z16" s="63" t="s">
        <v>92</v>
      </c>
      <c r="AA16" s="32">
        <v>0</v>
      </c>
      <c r="AB16" s="33" t="s">
        <v>81</v>
      </c>
      <c r="AC16" s="32">
        <v>7</v>
      </c>
      <c r="AD16" s="33" t="s">
        <v>252</v>
      </c>
      <c r="AE16" s="264" t="s">
        <v>21</v>
      </c>
      <c r="AF16" s="265"/>
      <c r="AG16" s="283" t="s">
        <v>21</v>
      </c>
      <c r="AH16" s="243"/>
      <c r="AI16" s="16">
        <f t="shared" si="1"/>
        <v>0</v>
      </c>
      <c r="AJ16" s="16">
        <f t="shared" ref="AJ16" si="88">$Y16*H16*$AA16/($AC16*365)</f>
        <v>0</v>
      </c>
      <c r="AK16" s="16">
        <f t="shared" ref="AK16" si="89">$Y16*I16*$AA16/($AC16*365)</f>
        <v>0</v>
      </c>
      <c r="AL16" s="16">
        <f t="shared" ref="AL16" si="90">$Y16*J16*$AA16/($AC16*365)</f>
        <v>0</v>
      </c>
      <c r="AM16" s="16">
        <f t="shared" ref="AM16" si="91">$Y16*K16*$AA16/($AC16*365)</f>
        <v>0</v>
      </c>
      <c r="AN16" s="16">
        <f t="shared" ref="AN16" si="92">$Y16*L16*$AA16/($AC16*365)</f>
        <v>0</v>
      </c>
      <c r="AO16" s="16">
        <f t="shared" ref="AO16" si="93">$Y16*M16*$AA16/($AC16*365)</f>
        <v>0</v>
      </c>
      <c r="AP16" s="16">
        <f t="shared" ref="AP16" si="94">$Y16*N16*$AA16/($AC16*365)</f>
        <v>0</v>
      </c>
      <c r="AQ16" s="16">
        <f t="shared" ref="AQ16" si="95">$Y16*O16*$AA16/($AC16*365)</f>
        <v>0</v>
      </c>
      <c r="AR16" s="16">
        <f t="shared" ref="AR16" si="96">$Y16*P16*$AA16/($AC16*365)</f>
        <v>0</v>
      </c>
      <c r="AS16" s="16">
        <f t="shared" ref="AS16" si="97">$Y16*Q16*$AA16/($AC16*365)</f>
        <v>0</v>
      </c>
      <c r="AT16" s="16">
        <f t="shared" ref="AT16" si="98">$Y16*R16*$AA16/($AC16*365)</f>
        <v>0</v>
      </c>
      <c r="AU16" s="16">
        <f t="shared" ref="AU16" si="99">$Y16*S16*$AA16/($AC16*365)</f>
        <v>0</v>
      </c>
      <c r="AV16" s="16">
        <f t="shared" ref="AV16" si="100">$Y16*T16*$AA16/($AC16*365)</f>
        <v>0</v>
      </c>
      <c r="AW16" s="16">
        <f t="shared" ref="AW16" si="101">$Y16*U16*$AA16/($AC16*365)</f>
        <v>0</v>
      </c>
      <c r="AX16" s="16">
        <f t="shared" ref="AX16" si="102">$Y16*V16*$AA16/($AC16*365)</f>
        <v>0</v>
      </c>
      <c r="AY16" s="16">
        <f t="shared" ref="AY16" si="103">$Y16*W16*$AA16/($AC16*365)</f>
        <v>0</v>
      </c>
      <c r="AZ16" s="17">
        <f t="shared" ref="AZ16" si="104">$Y16*X16*$AA16/($AC16*365)</f>
        <v>0</v>
      </c>
    </row>
    <row r="17" spans="1:52" ht="57.75" customHeight="1" x14ac:dyDescent="0.2">
      <c r="A17" s="152" t="s">
        <v>224</v>
      </c>
      <c r="B17" s="150" t="s">
        <v>84</v>
      </c>
      <c r="C17" s="150" t="s">
        <v>225</v>
      </c>
      <c r="D17" s="151" t="s">
        <v>226</v>
      </c>
      <c r="E17" s="151" t="s">
        <v>27</v>
      </c>
      <c r="F17" s="151" t="s">
        <v>21</v>
      </c>
      <c r="G17" s="4">
        <v>0.47735373042801399</v>
      </c>
      <c r="H17" s="4">
        <v>197.010151806202</v>
      </c>
      <c r="I17" s="4">
        <v>0.14222788068704501</v>
      </c>
      <c r="J17" s="4">
        <v>2.0799209287866099E-5</v>
      </c>
      <c r="K17" s="4">
        <v>8.7531536415840897E-2</v>
      </c>
      <c r="L17" s="4">
        <v>8.5308258610437102E-2</v>
      </c>
      <c r="M17" s="4">
        <v>0.29080672499721</v>
      </c>
      <c r="N17" s="4">
        <v>5.6419735964701196E-3</v>
      </c>
      <c r="O17" s="4">
        <v>5.1452363101106604</v>
      </c>
      <c r="P17" s="5">
        <v>0.35323481261479101</v>
      </c>
      <c r="Q17" s="4">
        <v>4.0476150591437197</v>
      </c>
      <c r="R17" s="4">
        <v>74.7956411850965</v>
      </c>
      <c r="S17" s="4">
        <v>2.8619917338956</v>
      </c>
      <c r="T17" s="4">
        <v>39.061511574743399</v>
      </c>
      <c r="U17" s="4">
        <v>2.3871947553564501E-2</v>
      </c>
      <c r="V17" s="4">
        <v>3.9178753251047298</v>
      </c>
      <c r="W17" s="4">
        <v>9.9367183027221397</v>
      </c>
      <c r="X17" s="4">
        <v>8.0470566256229697E-2</v>
      </c>
      <c r="Y17" s="18">
        <v>0</v>
      </c>
      <c r="Z17" s="63" t="s">
        <v>92</v>
      </c>
      <c r="AA17" s="32">
        <v>0</v>
      </c>
      <c r="AB17" s="33" t="s">
        <v>81</v>
      </c>
      <c r="AC17" s="32">
        <v>4</v>
      </c>
      <c r="AD17" s="33" t="s">
        <v>251</v>
      </c>
      <c r="AE17" s="264" t="s">
        <v>21</v>
      </c>
      <c r="AF17" s="265"/>
      <c r="AG17" s="283" t="s">
        <v>21</v>
      </c>
      <c r="AH17" s="243"/>
      <c r="AI17" s="16">
        <f t="shared" si="1"/>
        <v>0</v>
      </c>
      <c r="AJ17" s="16">
        <f t="shared" ref="AJ17" si="105">$Y17*H17*$AA17/($AC17*365)</f>
        <v>0</v>
      </c>
      <c r="AK17" s="16">
        <f t="shared" ref="AK17" si="106">$Y17*I17*$AA17/($AC17*365)</f>
        <v>0</v>
      </c>
      <c r="AL17" s="16">
        <f t="shared" ref="AL17" si="107">$Y17*J17*$AA17/($AC17*365)</f>
        <v>0</v>
      </c>
      <c r="AM17" s="16">
        <f t="shared" ref="AM17" si="108">$Y17*K17*$AA17/($AC17*365)</f>
        <v>0</v>
      </c>
      <c r="AN17" s="16">
        <f t="shared" ref="AN17" si="109">$Y17*L17*$AA17/($AC17*365)</f>
        <v>0</v>
      </c>
      <c r="AO17" s="16">
        <f t="shared" ref="AO17" si="110">$Y17*M17*$AA17/($AC17*365)</f>
        <v>0</v>
      </c>
      <c r="AP17" s="16">
        <f t="shared" ref="AP17" si="111">$Y17*N17*$AA17/($AC17*365)</f>
        <v>0</v>
      </c>
      <c r="AQ17" s="16">
        <f t="shared" ref="AQ17" si="112">$Y17*O17*$AA17/($AC17*365)</f>
        <v>0</v>
      </c>
      <c r="AR17" s="16">
        <f t="shared" ref="AR17" si="113">$Y17*P17*$AA17/($AC17*365)</f>
        <v>0</v>
      </c>
      <c r="AS17" s="16">
        <f t="shared" ref="AS17" si="114">$Y17*Q17*$AA17/($AC17*365)</f>
        <v>0</v>
      </c>
      <c r="AT17" s="16">
        <f t="shared" ref="AT17" si="115">$Y17*R17*$AA17/($AC17*365)</f>
        <v>0</v>
      </c>
      <c r="AU17" s="16">
        <f t="shared" ref="AU17" si="116">$Y17*S17*$AA17/($AC17*365)</f>
        <v>0</v>
      </c>
      <c r="AV17" s="16">
        <f t="shared" ref="AV17" si="117">$Y17*T17*$AA17/($AC17*365)</f>
        <v>0</v>
      </c>
      <c r="AW17" s="16">
        <f t="shared" ref="AW17" si="118">$Y17*U17*$AA17/($AC17*365)</f>
        <v>0</v>
      </c>
      <c r="AX17" s="16">
        <f t="shared" ref="AX17" si="119">$Y17*V17*$AA17/($AC17*365)</f>
        <v>0</v>
      </c>
      <c r="AY17" s="16">
        <f t="shared" ref="AY17" si="120">$Y17*W17*$AA17/($AC17*365)</f>
        <v>0</v>
      </c>
      <c r="AZ17" s="17">
        <f t="shared" ref="AZ17" si="121">$Y17*X17*$AA17/($AC17*365)</f>
        <v>0</v>
      </c>
    </row>
    <row r="18" spans="1:52" ht="57.75" customHeight="1" x14ac:dyDescent="0.2">
      <c r="A18" s="152" t="s">
        <v>227</v>
      </c>
      <c r="B18" s="150" t="s">
        <v>84</v>
      </c>
      <c r="C18" s="150" t="s">
        <v>228</v>
      </c>
      <c r="D18" s="151" t="s">
        <v>229</v>
      </c>
      <c r="E18" s="151" t="s">
        <v>27</v>
      </c>
      <c r="F18" s="151" t="s">
        <v>21</v>
      </c>
      <c r="G18" s="4">
        <v>1.12138357903996</v>
      </c>
      <c r="H18" s="4">
        <v>420.16102644243301</v>
      </c>
      <c r="I18" s="4">
        <v>0.32286711440766103</v>
      </c>
      <c r="J18" s="4">
        <v>4.70537822024818E-5</v>
      </c>
      <c r="K18" s="4">
        <v>0.19646816732851999</v>
      </c>
      <c r="L18" s="4">
        <v>0.19212125164541299</v>
      </c>
      <c r="M18" s="4">
        <v>0.67436672785678897</v>
      </c>
      <c r="N18" s="4">
        <v>1.4153873157465699E-2</v>
      </c>
      <c r="O18" s="4">
        <v>11.369798328790299</v>
      </c>
      <c r="P18" s="5">
        <v>0.80647134129545095</v>
      </c>
      <c r="Q18" s="4">
        <v>9.0863166231116992</v>
      </c>
      <c r="R18" s="4">
        <v>164.30667674663599</v>
      </c>
      <c r="S18" s="4">
        <v>5.9681898965809896</v>
      </c>
      <c r="T18" s="4">
        <v>88.282270700088105</v>
      </c>
      <c r="U18" s="4">
        <v>5.3467661224043103E-2</v>
      </c>
      <c r="V18" s="4">
        <v>8.6888451308052908</v>
      </c>
      <c r="W18" s="4">
        <v>22.401721864256199</v>
      </c>
      <c r="X18" s="4">
        <v>0.18055667268327499</v>
      </c>
      <c r="Y18" s="18">
        <v>0</v>
      </c>
      <c r="Z18" s="63" t="s">
        <v>92</v>
      </c>
      <c r="AA18" s="32">
        <v>0</v>
      </c>
      <c r="AB18" s="33" t="s">
        <v>81</v>
      </c>
      <c r="AC18" s="32">
        <v>4</v>
      </c>
      <c r="AD18" s="33" t="s">
        <v>250</v>
      </c>
      <c r="AE18" s="264" t="s">
        <v>21</v>
      </c>
      <c r="AF18" s="265"/>
      <c r="AG18" s="283" t="s">
        <v>21</v>
      </c>
      <c r="AH18" s="243"/>
      <c r="AI18" s="16">
        <f t="shared" si="1"/>
        <v>0</v>
      </c>
      <c r="AJ18" s="16">
        <f t="shared" ref="AJ18:AJ20" si="122">$Y18*H18*$AA18/($AC18*365)</f>
        <v>0</v>
      </c>
      <c r="AK18" s="16">
        <f t="shared" ref="AK18:AK20" si="123">$Y18*I18*$AA18/($AC18*365)</f>
        <v>0</v>
      </c>
      <c r="AL18" s="16">
        <f t="shared" ref="AL18:AL20" si="124">$Y18*J18*$AA18/($AC18*365)</f>
        <v>0</v>
      </c>
      <c r="AM18" s="16">
        <f t="shared" ref="AM18:AM20" si="125">$Y18*K18*$AA18/($AC18*365)</f>
        <v>0</v>
      </c>
      <c r="AN18" s="16">
        <f t="shared" ref="AN18:AN20" si="126">$Y18*L18*$AA18/($AC18*365)</f>
        <v>0</v>
      </c>
      <c r="AO18" s="16">
        <f t="shared" ref="AO18:AO20" si="127">$Y18*M18*$AA18/($AC18*365)</f>
        <v>0</v>
      </c>
      <c r="AP18" s="16">
        <f t="shared" ref="AP18:AP20" si="128">$Y18*N18*$AA18/($AC18*365)</f>
        <v>0</v>
      </c>
      <c r="AQ18" s="16">
        <f t="shared" ref="AQ18:AQ20" si="129">$Y18*O18*$AA18/($AC18*365)</f>
        <v>0</v>
      </c>
      <c r="AR18" s="16">
        <f t="shared" ref="AR18:AR20" si="130">$Y18*P18*$AA18/($AC18*365)</f>
        <v>0</v>
      </c>
      <c r="AS18" s="16">
        <f t="shared" ref="AS18:AS20" si="131">$Y18*Q18*$AA18/($AC18*365)</f>
        <v>0</v>
      </c>
      <c r="AT18" s="16">
        <f t="shared" ref="AT18:AT20" si="132">$Y18*R18*$AA18/($AC18*365)</f>
        <v>0</v>
      </c>
      <c r="AU18" s="16">
        <f t="shared" ref="AU18:AU20" si="133">$Y18*S18*$AA18/($AC18*365)</f>
        <v>0</v>
      </c>
      <c r="AV18" s="16">
        <f t="shared" ref="AV18:AV20" si="134">$Y18*T18*$AA18/($AC18*365)</f>
        <v>0</v>
      </c>
      <c r="AW18" s="16">
        <f t="shared" ref="AW18:AW20" si="135">$Y18*U18*$AA18/($AC18*365)</f>
        <v>0</v>
      </c>
      <c r="AX18" s="16">
        <f t="shared" ref="AX18:AX20" si="136">$Y18*V18*$AA18/($AC18*365)</f>
        <v>0</v>
      </c>
      <c r="AY18" s="16">
        <f t="shared" ref="AY18:AY20" si="137">$Y18*W18*$AA18/($AC18*365)</f>
        <v>0</v>
      </c>
      <c r="AZ18" s="17">
        <f t="shared" ref="AZ18:AZ20" si="138">$Y18*X18*$AA18/($AC18*365)</f>
        <v>0</v>
      </c>
    </row>
    <row r="19" spans="1:52" ht="57.75" customHeight="1" x14ac:dyDescent="0.2">
      <c r="A19" s="152" t="s">
        <v>230</v>
      </c>
      <c r="B19" s="150" t="s">
        <v>84</v>
      </c>
      <c r="C19" s="150" t="s">
        <v>231</v>
      </c>
      <c r="D19" s="151" t="s">
        <v>232</v>
      </c>
      <c r="E19" s="151" t="s">
        <v>27</v>
      </c>
      <c r="F19" s="151" t="s">
        <v>21</v>
      </c>
      <c r="G19" s="4">
        <v>4.2742143470499201</v>
      </c>
      <c r="H19" s="4">
        <v>11555.841887364701</v>
      </c>
      <c r="I19" s="4">
        <v>3.60579561684929</v>
      </c>
      <c r="J19" s="4">
        <v>2.1434791574681999E-4</v>
      </c>
      <c r="K19" s="4">
        <v>1.70927389863585</v>
      </c>
      <c r="L19" s="4">
        <v>1.6206268498608001</v>
      </c>
      <c r="M19" s="4">
        <v>27.846819148599899</v>
      </c>
      <c r="N19" s="4">
        <v>2.4025905726348201E-2</v>
      </c>
      <c r="O19" s="4">
        <v>776.11998721758403</v>
      </c>
      <c r="P19" s="5">
        <v>3.4968111055775699</v>
      </c>
      <c r="Q19" s="4">
        <v>32.385810539793802</v>
      </c>
      <c r="R19" s="4">
        <v>5394.5884484770704</v>
      </c>
      <c r="S19" s="4">
        <v>107.30701345768</v>
      </c>
      <c r="T19" s="4">
        <v>378.43378039954803</v>
      </c>
      <c r="U19" s="4">
        <v>0.59752758004137396</v>
      </c>
      <c r="V19" s="4">
        <v>612.02472777149796</v>
      </c>
      <c r="W19" s="4">
        <v>101.81411976870901</v>
      </c>
      <c r="X19" s="4">
        <v>1.45956630986114</v>
      </c>
      <c r="Y19" s="18">
        <v>0</v>
      </c>
      <c r="Z19" s="63" t="s">
        <v>92</v>
      </c>
      <c r="AA19" s="32">
        <v>0</v>
      </c>
      <c r="AB19" s="33" t="s">
        <v>81</v>
      </c>
      <c r="AC19" s="32">
        <v>7</v>
      </c>
      <c r="AD19" s="33" t="s">
        <v>249</v>
      </c>
      <c r="AE19" s="264" t="s">
        <v>21</v>
      </c>
      <c r="AF19" s="265"/>
      <c r="AG19" s="283" t="s">
        <v>21</v>
      </c>
      <c r="AH19" s="243"/>
      <c r="AI19" s="16">
        <f t="shared" si="1"/>
        <v>0</v>
      </c>
      <c r="AJ19" s="16">
        <f t="shared" si="122"/>
        <v>0</v>
      </c>
      <c r="AK19" s="16">
        <f t="shared" si="123"/>
        <v>0</v>
      </c>
      <c r="AL19" s="16">
        <f t="shared" si="124"/>
        <v>0</v>
      </c>
      <c r="AM19" s="16">
        <f t="shared" si="125"/>
        <v>0</v>
      </c>
      <c r="AN19" s="16">
        <f t="shared" si="126"/>
        <v>0</v>
      </c>
      <c r="AO19" s="16">
        <f t="shared" si="127"/>
        <v>0</v>
      </c>
      <c r="AP19" s="16">
        <f t="shared" si="128"/>
        <v>0</v>
      </c>
      <c r="AQ19" s="16">
        <f t="shared" si="129"/>
        <v>0</v>
      </c>
      <c r="AR19" s="16">
        <f t="shared" si="130"/>
        <v>0</v>
      </c>
      <c r="AS19" s="16">
        <f t="shared" si="131"/>
        <v>0</v>
      </c>
      <c r="AT19" s="16">
        <f t="shared" si="132"/>
        <v>0</v>
      </c>
      <c r="AU19" s="16">
        <f t="shared" si="133"/>
        <v>0</v>
      </c>
      <c r="AV19" s="16">
        <f t="shared" si="134"/>
        <v>0</v>
      </c>
      <c r="AW19" s="16">
        <f t="shared" si="135"/>
        <v>0</v>
      </c>
      <c r="AX19" s="16">
        <f t="shared" si="136"/>
        <v>0</v>
      </c>
      <c r="AY19" s="16">
        <f t="shared" si="137"/>
        <v>0</v>
      </c>
      <c r="AZ19" s="17">
        <f t="shared" si="138"/>
        <v>0</v>
      </c>
    </row>
    <row r="20" spans="1:52" ht="57.75" customHeight="1" x14ac:dyDescent="0.2">
      <c r="A20" s="152" t="s">
        <v>234</v>
      </c>
      <c r="B20" s="150" t="s">
        <v>84</v>
      </c>
      <c r="C20" s="150" t="s">
        <v>233</v>
      </c>
      <c r="D20" s="151" t="s">
        <v>235</v>
      </c>
      <c r="E20" s="151" t="s">
        <v>27</v>
      </c>
      <c r="F20" s="151" t="s">
        <v>21</v>
      </c>
      <c r="G20" s="4">
        <v>0.13260540722759401</v>
      </c>
      <c r="H20" s="4">
        <v>123.98303751757</v>
      </c>
      <c r="I20" s="4">
        <v>7.3001797287798695E-2</v>
      </c>
      <c r="J20" s="4">
        <v>6.4249334474466701E-6</v>
      </c>
      <c r="K20" s="4">
        <v>4.5468403513018903E-2</v>
      </c>
      <c r="L20" s="4">
        <v>4.4665329357317402E-2</v>
      </c>
      <c r="M20" s="4">
        <v>0.39034738521721102</v>
      </c>
      <c r="N20" s="4">
        <v>6.6127281550235604E-4</v>
      </c>
      <c r="O20" s="4">
        <v>8.3579108069969692</v>
      </c>
      <c r="P20" s="5">
        <v>0.241196647967477</v>
      </c>
      <c r="Q20" s="4">
        <v>1.17443894775126</v>
      </c>
      <c r="R20" s="4">
        <v>94.275968956876397</v>
      </c>
      <c r="S20" s="4">
        <v>2.2507727280801699</v>
      </c>
      <c r="T20" s="4">
        <v>15.346218199619599</v>
      </c>
      <c r="U20" s="4">
        <v>1.42015116220446E-2</v>
      </c>
      <c r="V20" s="4">
        <v>6.3795811365260597</v>
      </c>
      <c r="W20" s="4">
        <v>3.6840644253197898</v>
      </c>
      <c r="X20" s="4">
        <v>3.5376624829396602E-2</v>
      </c>
      <c r="Y20" s="18">
        <v>0</v>
      </c>
      <c r="Z20" s="63" t="s">
        <v>92</v>
      </c>
      <c r="AA20" s="32">
        <v>0</v>
      </c>
      <c r="AB20" s="33" t="s">
        <v>81</v>
      </c>
      <c r="AC20" s="32">
        <v>7</v>
      </c>
      <c r="AD20" s="33" t="s">
        <v>248</v>
      </c>
      <c r="AE20" s="264" t="s">
        <v>21</v>
      </c>
      <c r="AF20" s="265"/>
      <c r="AG20" s="283" t="s">
        <v>21</v>
      </c>
      <c r="AH20" s="243"/>
      <c r="AI20" s="16">
        <f t="shared" si="1"/>
        <v>0</v>
      </c>
      <c r="AJ20" s="16">
        <f t="shared" si="122"/>
        <v>0</v>
      </c>
      <c r="AK20" s="16">
        <f t="shared" si="123"/>
        <v>0</v>
      </c>
      <c r="AL20" s="16">
        <f t="shared" si="124"/>
        <v>0</v>
      </c>
      <c r="AM20" s="16">
        <f t="shared" si="125"/>
        <v>0</v>
      </c>
      <c r="AN20" s="16">
        <f t="shared" si="126"/>
        <v>0</v>
      </c>
      <c r="AO20" s="16">
        <f t="shared" si="127"/>
        <v>0</v>
      </c>
      <c r="AP20" s="16">
        <f t="shared" si="128"/>
        <v>0</v>
      </c>
      <c r="AQ20" s="16">
        <f t="shared" si="129"/>
        <v>0</v>
      </c>
      <c r="AR20" s="16">
        <f t="shared" si="130"/>
        <v>0</v>
      </c>
      <c r="AS20" s="16">
        <f t="shared" si="131"/>
        <v>0</v>
      </c>
      <c r="AT20" s="16">
        <f t="shared" si="132"/>
        <v>0</v>
      </c>
      <c r="AU20" s="16">
        <f t="shared" si="133"/>
        <v>0</v>
      </c>
      <c r="AV20" s="16">
        <f t="shared" si="134"/>
        <v>0</v>
      </c>
      <c r="AW20" s="16">
        <f t="shared" si="135"/>
        <v>0</v>
      </c>
      <c r="AX20" s="16">
        <f t="shared" si="136"/>
        <v>0</v>
      </c>
      <c r="AY20" s="16">
        <f t="shared" si="137"/>
        <v>0</v>
      </c>
      <c r="AZ20" s="17">
        <f t="shared" si="138"/>
        <v>0</v>
      </c>
    </row>
    <row r="21" spans="1:52" ht="57.75" customHeight="1" x14ac:dyDescent="0.2">
      <c r="A21" s="152" t="s">
        <v>236</v>
      </c>
      <c r="B21" s="150" t="s">
        <v>84</v>
      </c>
      <c r="C21" s="150" t="s">
        <v>238</v>
      </c>
      <c r="D21" s="151" t="s">
        <v>237</v>
      </c>
      <c r="E21" s="151" t="s">
        <v>27</v>
      </c>
      <c r="F21" s="151" t="s">
        <v>21</v>
      </c>
      <c r="G21" s="4">
        <v>3.6347712280693903E-2</v>
      </c>
      <c r="H21" s="4">
        <v>42.093277418620403</v>
      </c>
      <c r="I21" s="4">
        <v>2.0715068504036999E-2</v>
      </c>
      <c r="J21" s="4">
        <v>1.7766755423524399E-6</v>
      </c>
      <c r="K21" s="4">
        <v>1.22501285167664E-2</v>
      </c>
      <c r="L21" s="4">
        <v>1.2047209130331599E-2</v>
      </c>
      <c r="M21" s="4">
        <v>9.2121343874978098E-2</v>
      </c>
      <c r="N21" s="4">
        <v>1.80949818889647E-4</v>
      </c>
      <c r="O21" s="4">
        <v>1.9447515827655899</v>
      </c>
      <c r="P21" s="5">
        <v>9.5555943092919204E-2</v>
      </c>
      <c r="Q21" s="4">
        <v>0.36432252729225501</v>
      </c>
      <c r="R21" s="4">
        <v>22.405651624303601</v>
      </c>
      <c r="S21" s="4">
        <v>0.58944376834726198</v>
      </c>
      <c r="T21" s="4">
        <v>4.3186389615459104</v>
      </c>
      <c r="U21" s="4">
        <v>3.57087384094923E-3</v>
      </c>
      <c r="V21" s="4">
        <v>1.4875746602194899</v>
      </c>
      <c r="W21" s="4">
        <v>1.0455167069329401</v>
      </c>
      <c r="X21" s="4">
        <v>1.02598627924592E-2</v>
      </c>
      <c r="Y21" s="18">
        <v>0</v>
      </c>
      <c r="Z21" s="63" t="s">
        <v>92</v>
      </c>
      <c r="AA21" s="32">
        <v>0</v>
      </c>
      <c r="AB21" s="33" t="s">
        <v>81</v>
      </c>
      <c r="AC21" s="32">
        <v>7</v>
      </c>
      <c r="AD21" s="33" t="s">
        <v>248</v>
      </c>
      <c r="AE21" s="264" t="s">
        <v>21</v>
      </c>
      <c r="AF21" s="265"/>
      <c r="AG21" s="283" t="s">
        <v>21</v>
      </c>
      <c r="AH21" s="243"/>
      <c r="AI21" s="16">
        <f t="shared" si="1"/>
        <v>0</v>
      </c>
      <c r="AJ21" s="16">
        <f t="shared" ref="AJ21" si="139">$Y21*H21*$AA21/($AC21*365)</f>
        <v>0</v>
      </c>
      <c r="AK21" s="16">
        <f t="shared" ref="AK21" si="140">$Y21*I21*$AA21/($AC21*365)</f>
        <v>0</v>
      </c>
      <c r="AL21" s="16">
        <f t="shared" ref="AL21" si="141">$Y21*J21*$AA21/($AC21*365)</f>
        <v>0</v>
      </c>
      <c r="AM21" s="16">
        <f t="shared" ref="AM21" si="142">$Y21*K21*$AA21/($AC21*365)</f>
        <v>0</v>
      </c>
      <c r="AN21" s="16">
        <f t="shared" ref="AN21" si="143">$Y21*L21*$AA21/($AC21*365)</f>
        <v>0</v>
      </c>
      <c r="AO21" s="16">
        <f t="shared" ref="AO21" si="144">$Y21*M21*$AA21/($AC21*365)</f>
        <v>0</v>
      </c>
      <c r="AP21" s="16">
        <f t="shared" ref="AP21" si="145">$Y21*N21*$AA21/($AC21*365)</f>
        <v>0</v>
      </c>
      <c r="AQ21" s="16">
        <f t="shared" ref="AQ21" si="146">$Y21*O21*$AA21/($AC21*365)</f>
        <v>0</v>
      </c>
      <c r="AR21" s="16">
        <f t="shared" ref="AR21" si="147">$Y21*P21*$AA21/($AC21*365)</f>
        <v>0</v>
      </c>
      <c r="AS21" s="16">
        <f t="shared" ref="AS21" si="148">$Y21*Q21*$AA21/($AC21*365)</f>
        <v>0</v>
      </c>
      <c r="AT21" s="16">
        <f t="shared" ref="AT21" si="149">$Y21*R21*$AA21/($AC21*365)</f>
        <v>0</v>
      </c>
      <c r="AU21" s="16">
        <f t="shared" ref="AU21" si="150">$Y21*S21*$AA21/($AC21*365)</f>
        <v>0</v>
      </c>
      <c r="AV21" s="16">
        <f t="shared" ref="AV21" si="151">$Y21*T21*$AA21/($AC21*365)</f>
        <v>0</v>
      </c>
      <c r="AW21" s="16">
        <f t="shared" ref="AW21" si="152">$Y21*U21*$AA21/($AC21*365)</f>
        <v>0</v>
      </c>
      <c r="AX21" s="16">
        <f t="shared" ref="AX21" si="153">$Y21*V21*$AA21/($AC21*365)</f>
        <v>0</v>
      </c>
      <c r="AY21" s="16">
        <f t="shared" ref="AY21" si="154">$Y21*W21*$AA21/($AC21*365)</f>
        <v>0</v>
      </c>
      <c r="AZ21" s="17">
        <f t="shared" ref="AZ21" si="155">$Y21*X21*$AA21/($AC21*365)</f>
        <v>0</v>
      </c>
    </row>
    <row r="22" spans="1:52" ht="57.75" customHeight="1" x14ac:dyDescent="0.2">
      <c r="A22" s="152" t="s">
        <v>239</v>
      </c>
      <c r="B22" s="150" t="s">
        <v>23</v>
      </c>
      <c r="C22" s="150" t="s">
        <v>245</v>
      </c>
      <c r="D22" s="151" t="s">
        <v>243</v>
      </c>
      <c r="E22" s="151" t="s">
        <v>27</v>
      </c>
      <c r="F22" s="151" t="s">
        <v>21</v>
      </c>
      <c r="G22" s="4">
        <v>2.2565326590062901E-2</v>
      </c>
      <c r="H22" s="4">
        <v>7.7904035516057997</v>
      </c>
      <c r="I22" s="4">
        <v>8.0417909723000496E-3</v>
      </c>
      <c r="J22" s="4">
        <v>9.3399167088969697E-7</v>
      </c>
      <c r="K22" s="4">
        <v>6.5733424614952199E-3</v>
      </c>
      <c r="L22" s="4">
        <v>6.3586203264648696E-3</v>
      </c>
      <c r="M22" s="4">
        <v>2.0792725818438499E-2</v>
      </c>
      <c r="N22" s="4">
        <v>1.11661545592596E-4</v>
      </c>
      <c r="O22" s="4">
        <v>0.39514125403867201</v>
      </c>
      <c r="P22" s="5">
        <v>0.856262900789036</v>
      </c>
      <c r="Q22" s="4">
        <v>0.111886965602463</v>
      </c>
      <c r="R22" s="4">
        <v>2.21669131297435</v>
      </c>
      <c r="S22" s="4">
        <v>0.76709753855023799</v>
      </c>
      <c r="T22" s="4">
        <v>2.1671738526222701</v>
      </c>
      <c r="U22" s="4">
        <v>7.0557545430006497E-4</v>
      </c>
      <c r="V22" s="4">
        <v>0.31692598681822298</v>
      </c>
      <c r="W22" s="4">
        <v>0.61330399774826905</v>
      </c>
      <c r="X22" s="4">
        <v>4.2546289820235301E-3</v>
      </c>
      <c r="Y22" s="18">
        <v>0</v>
      </c>
      <c r="Z22" s="63" t="s">
        <v>256</v>
      </c>
      <c r="AA22" s="32">
        <v>0</v>
      </c>
      <c r="AB22" s="33" t="s">
        <v>81</v>
      </c>
      <c r="AC22" s="32">
        <v>25</v>
      </c>
      <c r="AD22" s="33" t="s">
        <v>255</v>
      </c>
      <c r="AE22" s="264" t="s">
        <v>21</v>
      </c>
      <c r="AF22" s="265"/>
      <c r="AG22" s="283" t="s">
        <v>21</v>
      </c>
      <c r="AH22" s="243"/>
      <c r="AI22" s="16">
        <f>$Y22*G22*$AA22/($AC22*365)</f>
        <v>0</v>
      </c>
      <c r="AJ22" s="16">
        <f t="shared" ref="AJ22" si="156">$Y22*H22*$AA22/($AC22*365)</f>
        <v>0</v>
      </c>
      <c r="AK22" s="16">
        <f t="shared" ref="AK22" si="157">$Y22*I22*$AA22/($AC22*365)</f>
        <v>0</v>
      </c>
      <c r="AL22" s="16">
        <f t="shared" ref="AL22" si="158">$Y22*J22*$AA22/($AC22*365)</f>
        <v>0</v>
      </c>
      <c r="AM22" s="16">
        <f t="shared" ref="AM22" si="159">$Y22*K22*$AA22/($AC22*365)</f>
        <v>0</v>
      </c>
      <c r="AN22" s="16">
        <f t="shared" ref="AN22" si="160">$Y22*L22*$AA22/($AC22*365)</f>
        <v>0</v>
      </c>
      <c r="AO22" s="16">
        <f t="shared" ref="AO22" si="161">$Y22*M22*$AA22/($AC22*365)</f>
        <v>0</v>
      </c>
      <c r="AP22" s="16">
        <f t="shared" ref="AP22" si="162">$Y22*N22*$AA22/($AC22*365)</f>
        <v>0</v>
      </c>
      <c r="AQ22" s="16">
        <f t="shared" ref="AQ22" si="163">$Y22*O22*$AA22/($AC22*365)</f>
        <v>0</v>
      </c>
      <c r="AR22" s="16">
        <f t="shared" ref="AR22" si="164">$Y22*P22*$AA22/($AC22*365)</f>
        <v>0</v>
      </c>
      <c r="AS22" s="16">
        <f t="shared" ref="AS22" si="165">$Y22*Q22*$AA22/($AC22*365)</f>
        <v>0</v>
      </c>
      <c r="AT22" s="16">
        <f t="shared" ref="AT22" si="166">$Y22*R22*$AA22/($AC22*365)</f>
        <v>0</v>
      </c>
      <c r="AU22" s="16">
        <f t="shared" ref="AU22" si="167">$Y22*S22*$AA22/($AC22*365)</f>
        <v>0</v>
      </c>
      <c r="AV22" s="16">
        <f t="shared" ref="AV22" si="168">$Y22*T22*$AA22/($AC22*365)</f>
        <v>0</v>
      </c>
      <c r="AW22" s="16">
        <f t="shared" ref="AW22" si="169">$Y22*U22*$AA22/($AC22*365)</f>
        <v>0</v>
      </c>
      <c r="AX22" s="16">
        <f t="shared" ref="AX22" si="170">$Y22*V22*$AA22/($AC22*365)</f>
        <v>0</v>
      </c>
      <c r="AY22" s="16">
        <f t="shared" ref="AY22" si="171">$Y22*W22*$AA22/($AC22*365)</f>
        <v>0</v>
      </c>
      <c r="AZ22" s="17">
        <f t="shared" ref="AZ22" si="172">$Y22*X22*$AA22/($AC22*365)</f>
        <v>0</v>
      </c>
    </row>
    <row r="23" spans="1:52" ht="57.75" customHeight="1" x14ac:dyDescent="0.2">
      <c r="A23" s="152" t="s">
        <v>240</v>
      </c>
      <c r="B23" s="150" t="s">
        <v>84</v>
      </c>
      <c r="C23" s="150" t="s">
        <v>246</v>
      </c>
      <c r="D23" s="151" t="s">
        <v>244</v>
      </c>
      <c r="E23" s="151" t="s">
        <v>27</v>
      </c>
      <c r="F23" s="151" t="s">
        <v>21</v>
      </c>
      <c r="G23" s="4">
        <v>251.511679566711</v>
      </c>
      <c r="H23" s="4">
        <v>322380.56387256802</v>
      </c>
      <c r="I23" s="4">
        <v>107.590337769629</v>
      </c>
      <c r="J23" s="4">
        <v>1.0638698882939401E-2</v>
      </c>
      <c r="K23" s="4">
        <v>72.3232869676592</v>
      </c>
      <c r="L23" s="4">
        <v>70.070659137179405</v>
      </c>
      <c r="M23" s="4">
        <v>1011.4282329571899</v>
      </c>
      <c r="N23" s="4">
        <v>1.23747760630653</v>
      </c>
      <c r="O23" s="4">
        <v>14758.859782384399</v>
      </c>
      <c r="P23" s="5">
        <v>453.41123392832998</v>
      </c>
      <c r="Q23" s="4">
        <v>1964.9426649501299</v>
      </c>
      <c r="R23" s="4">
        <v>177039.343446969</v>
      </c>
      <c r="S23" s="4">
        <v>11223.1330290396</v>
      </c>
      <c r="T23" s="4">
        <v>23247.937853642601</v>
      </c>
      <c r="U23" s="4">
        <v>25.339316674937098</v>
      </c>
      <c r="V23" s="4">
        <v>11125.483486981801</v>
      </c>
      <c r="W23" s="4">
        <v>6039.2783345072403</v>
      </c>
      <c r="X23" s="4">
        <v>58.405200582028797</v>
      </c>
      <c r="Y23" s="18">
        <v>0</v>
      </c>
      <c r="Z23" s="63" t="s">
        <v>256</v>
      </c>
      <c r="AA23" s="32">
        <v>0</v>
      </c>
      <c r="AB23" s="33" t="s">
        <v>81</v>
      </c>
      <c r="AC23" s="32">
        <v>20</v>
      </c>
      <c r="AD23" s="33" t="s">
        <v>257</v>
      </c>
      <c r="AE23" s="264" t="s">
        <v>21</v>
      </c>
      <c r="AF23" s="265"/>
      <c r="AG23" s="283" t="s">
        <v>21</v>
      </c>
      <c r="AH23" s="243"/>
      <c r="AI23" s="16">
        <f>$Y23/2500*G23*$AA23/($AC23*365)</f>
        <v>0</v>
      </c>
      <c r="AJ23" s="16">
        <f t="shared" ref="AJ23:AL23" si="173">$Y23/2500*H23*$AA23/($AC23*365)</f>
        <v>0</v>
      </c>
      <c r="AK23" s="16">
        <f t="shared" si="173"/>
        <v>0</v>
      </c>
      <c r="AL23" s="16">
        <f t="shared" si="173"/>
        <v>0</v>
      </c>
      <c r="AM23" s="16">
        <f t="shared" ref="AM23" si="174">$Y23/2500*K23*$AA23/($AC23*365)</f>
        <v>0</v>
      </c>
      <c r="AN23" s="16">
        <f t="shared" ref="AN23" si="175">$Y23/2500*L23*$AA23/($AC23*365)</f>
        <v>0</v>
      </c>
      <c r="AO23" s="16">
        <f t="shared" ref="AO23" si="176">$Y23/2500*M23*$AA23/($AC23*365)</f>
        <v>0</v>
      </c>
      <c r="AP23" s="16">
        <f t="shared" ref="AP23" si="177">$Y23/2500*N23*$AA23/($AC23*365)</f>
        <v>0</v>
      </c>
      <c r="AQ23" s="16">
        <f t="shared" ref="AQ23" si="178">$Y23/2500*O23*$AA23/($AC23*365)</f>
        <v>0</v>
      </c>
      <c r="AR23" s="16">
        <f t="shared" ref="AR23" si="179">$Y23/2500*P23*$AA23/($AC23*365)</f>
        <v>0</v>
      </c>
      <c r="AS23" s="16">
        <f t="shared" ref="AS23" si="180">$Y23/2500*Q23*$AA23/($AC23*365)</f>
        <v>0</v>
      </c>
      <c r="AT23" s="16">
        <f t="shared" ref="AT23" si="181">$Y23/2500*R23*$AA23/($AC23*365)</f>
        <v>0</v>
      </c>
      <c r="AU23" s="16">
        <f t="shared" ref="AU23" si="182">$Y23/2500*S23*$AA23/($AC23*365)</f>
        <v>0</v>
      </c>
      <c r="AV23" s="16">
        <f t="shared" ref="AV23" si="183">$Y23/2500*T23*$AA23/($AC23*365)</f>
        <v>0</v>
      </c>
      <c r="AW23" s="16">
        <f t="shared" ref="AW23" si="184">$Y23/2500*U23*$AA23/($AC23*365)</f>
        <v>0</v>
      </c>
      <c r="AX23" s="16">
        <f t="shared" ref="AX23" si="185">$Y23/2500*V23*$AA23/($AC23*365)</f>
        <v>0</v>
      </c>
      <c r="AY23" s="16">
        <f t="shared" ref="AY23" si="186">$Y23/2500*W23*$AA23/($AC23*365)</f>
        <v>0</v>
      </c>
      <c r="AZ23" s="25">
        <f t="shared" ref="AZ23" si="187">$Y23/2500*X23*$AA23/($AC23*365)</f>
        <v>0</v>
      </c>
    </row>
    <row r="24" spans="1:52" ht="57.75" customHeight="1" x14ac:dyDescent="0.2">
      <c r="A24" s="152" t="s">
        <v>241</v>
      </c>
      <c r="B24" s="150" t="s">
        <v>23</v>
      </c>
      <c r="C24" s="150" t="s">
        <v>247</v>
      </c>
      <c r="D24" s="151" t="s">
        <v>242</v>
      </c>
      <c r="E24" s="151" t="s">
        <v>178</v>
      </c>
      <c r="F24" s="151" t="s">
        <v>21</v>
      </c>
      <c r="G24" s="4">
        <v>3.4521593636904199E-2</v>
      </c>
      <c r="H24" s="4">
        <v>60.534703527404297</v>
      </c>
      <c r="I24" s="4">
        <v>1.26691244114173E-2</v>
      </c>
      <c r="J24" s="4">
        <v>6.89862414231172E-7</v>
      </c>
      <c r="K24" s="4">
        <v>7.1781767890285904E-3</v>
      </c>
      <c r="L24" s="4">
        <v>6.76180863428987E-3</v>
      </c>
      <c r="M24" s="4">
        <v>0.132734728830635</v>
      </c>
      <c r="N24" s="4">
        <v>1.4634480496810901E-4</v>
      </c>
      <c r="O24" s="4">
        <v>0.93551251426923698</v>
      </c>
      <c r="P24" s="5">
        <v>2.3363753019166201E-2</v>
      </c>
      <c r="Q24" s="4">
        <v>0.10178708876953201</v>
      </c>
      <c r="R24" s="4">
        <v>10.5420628904466</v>
      </c>
      <c r="S24" s="4">
        <v>3.2761334999172398</v>
      </c>
      <c r="T24" s="4">
        <v>2.4452916601823498</v>
      </c>
      <c r="U24" s="4">
        <v>1.71940686899063E-3</v>
      </c>
      <c r="V24" s="4">
        <v>0.71345524159510898</v>
      </c>
      <c r="W24" s="4">
        <v>0.57453967215185398</v>
      </c>
      <c r="X24" s="4">
        <v>6.2798453297067697E-3</v>
      </c>
      <c r="Y24" s="18">
        <v>0</v>
      </c>
      <c r="Z24" s="63" t="s">
        <v>256</v>
      </c>
      <c r="AA24" s="32">
        <v>0</v>
      </c>
      <c r="AB24" s="33" t="s">
        <v>81</v>
      </c>
      <c r="AC24" s="32">
        <v>20</v>
      </c>
      <c r="AD24" s="33" t="s">
        <v>318</v>
      </c>
      <c r="AE24" s="264" t="s">
        <v>21</v>
      </c>
      <c r="AF24" s="265"/>
      <c r="AG24" s="283" t="s">
        <v>21</v>
      </c>
      <c r="AH24" s="243"/>
      <c r="AI24" s="16">
        <f>$Y24*G24*$AA24/($AC24*365)</f>
        <v>0</v>
      </c>
      <c r="AJ24" s="16">
        <f t="shared" ref="AJ24:AL24" si="188">$Y24*H24*$AA24/($AC24*365)</f>
        <v>0</v>
      </c>
      <c r="AK24" s="16">
        <f t="shared" si="188"/>
        <v>0</v>
      </c>
      <c r="AL24" s="16">
        <f t="shared" si="188"/>
        <v>0</v>
      </c>
      <c r="AM24" s="16">
        <f t="shared" ref="AM24" si="189">$Y24*K24*$AA24/($AC24*365)</f>
        <v>0</v>
      </c>
      <c r="AN24" s="16">
        <f t="shared" ref="AN24" si="190">$Y24*L24*$AA24/($AC24*365)</f>
        <v>0</v>
      </c>
      <c r="AO24" s="16">
        <f t="shared" ref="AO24" si="191">$Y24*M24*$AA24/($AC24*365)</f>
        <v>0</v>
      </c>
      <c r="AP24" s="16">
        <f t="shared" ref="AP24" si="192">$Y24*N24*$AA24/($AC24*365)</f>
        <v>0</v>
      </c>
      <c r="AQ24" s="16">
        <f t="shared" ref="AQ24" si="193">$Y24*O24*$AA24/($AC24*365)</f>
        <v>0</v>
      </c>
      <c r="AR24" s="16">
        <f t="shared" ref="AR24" si="194">$Y24*P24*$AA24/($AC24*365)</f>
        <v>0</v>
      </c>
      <c r="AS24" s="16">
        <f t="shared" ref="AS24" si="195">$Y24*Q24*$AA24/($AC24*365)</f>
        <v>0</v>
      </c>
      <c r="AT24" s="16">
        <f t="shared" ref="AT24" si="196">$Y24*R24*$AA24/($AC24*365)</f>
        <v>0</v>
      </c>
      <c r="AU24" s="16">
        <f t="shared" ref="AU24" si="197">$Y24*S24*$AA24/($AC24*365)</f>
        <v>0</v>
      </c>
      <c r="AV24" s="16">
        <f t="shared" ref="AV24" si="198">$Y24*T24*$AA24/($AC24*365)</f>
        <v>0</v>
      </c>
      <c r="AW24" s="16">
        <f t="shared" ref="AW24" si="199">$Y24*U24*$AA24/($AC24*365)</f>
        <v>0</v>
      </c>
      <c r="AX24" s="16">
        <f t="shared" ref="AX24" si="200">$Y24*V24*$AA24/($AC24*365)</f>
        <v>0</v>
      </c>
      <c r="AY24" s="16">
        <f t="shared" ref="AY24" si="201">$Y24*W24*$AA24/($AC24*365)</f>
        <v>0</v>
      </c>
      <c r="AZ24" s="25">
        <f t="shared" ref="AZ24" si="202">$Y24*X24*$AA24/($AC24*365)</f>
        <v>0</v>
      </c>
    </row>
    <row r="25" spans="1:52" ht="57.75" customHeight="1" x14ac:dyDescent="0.2">
      <c r="A25" s="61" t="s">
        <v>87</v>
      </c>
      <c r="B25" s="58" t="s">
        <v>23</v>
      </c>
      <c r="C25" s="58" t="s">
        <v>258</v>
      </c>
      <c r="D25" s="62" t="s">
        <v>259</v>
      </c>
      <c r="E25" s="62" t="s">
        <v>27</v>
      </c>
      <c r="F25" s="62" t="s">
        <v>21</v>
      </c>
      <c r="G25" s="4">
        <v>1.33056798614104E-2</v>
      </c>
      <c r="H25" s="4">
        <v>2.4141893756843902</v>
      </c>
      <c r="I25" s="4">
        <v>4.1855384827384299E-3</v>
      </c>
      <c r="J25" s="4">
        <v>9.5568278462840806E-7</v>
      </c>
      <c r="K25" s="4">
        <v>2.8801082671724701E-3</v>
      </c>
      <c r="L25" s="4">
        <v>2.8329429464076599E-3</v>
      </c>
      <c r="M25" s="4">
        <v>1.8597581915240501E-3</v>
      </c>
      <c r="N25" s="4">
        <v>5.2007798794906595E-4</v>
      </c>
      <c r="O25" s="4">
        <v>4.5525068985835901E-2</v>
      </c>
      <c r="P25" s="5">
        <v>0.32450107249855098</v>
      </c>
      <c r="Q25" s="4">
        <v>0.10839427802384401</v>
      </c>
      <c r="R25" s="4">
        <v>1.28860460191318</v>
      </c>
      <c r="S25" s="4">
        <v>4.3099718848309598E-2</v>
      </c>
      <c r="T25" s="4">
        <v>1.0364068949769301</v>
      </c>
      <c r="U25" s="4">
        <v>4.2749019648941999E-4</v>
      </c>
      <c r="V25" s="4">
        <v>3.5768010761436798E-2</v>
      </c>
      <c r="W25" s="4">
        <v>0.26630124064101601</v>
      </c>
      <c r="X25" s="4">
        <v>2.0319634504528598E-3</v>
      </c>
      <c r="Y25" s="15">
        <v>0</v>
      </c>
      <c r="Z25" s="33" t="s">
        <v>93</v>
      </c>
      <c r="AA25" s="32">
        <v>6.2370000000000002E-2</v>
      </c>
      <c r="AB25" s="33" t="s">
        <v>95</v>
      </c>
      <c r="AC25" s="32">
        <v>80</v>
      </c>
      <c r="AD25" s="33" t="s">
        <v>99</v>
      </c>
      <c r="AE25" s="264" t="s">
        <v>21</v>
      </c>
      <c r="AF25" s="265"/>
      <c r="AG25" s="283" t="s">
        <v>21</v>
      </c>
      <c r="AH25" s="243"/>
      <c r="AI25" s="16">
        <f>$Y25*$AA25*$AC25/1000*G25</f>
        <v>0</v>
      </c>
      <c r="AJ25" s="16">
        <f t="shared" ref="AJ25:AZ26" si="203">$Y25*$AA25*$AC25/1000*H25</f>
        <v>0</v>
      </c>
      <c r="AK25" s="16">
        <f t="shared" si="203"/>
        <v>0</v>
      </c>
      <c r="AL25" s="16">
        <f t="shared" si="203"/>
        <v>0</v>
      </c>
      <c r="AM25" s="16">
        <f t="shared" si="203"/>
        <v>0</v>
      </c>
      <c r="AN25" s="16">
        <f t="shared" si="203"/>
        <v>0</v>
      </c>
      <c r="AO25" s="16">
        <f t="shared" si="203"/>
        <v>0</v>
      </c>
      <c r="AP25" s="16">
        <f t="shared" si="203"/>
        <v>0</v>
      </c>
      <c r="AQ25" s="16">
        <f t="shared" si="203"/>
        <v>0</v>
      </c>
      <c r="AR25" s="16">
        <f t="shared" si="203"/>
        <v>0</v>
      </c>
      <c r="AS25" s="16">
        <f t="shared" si="203"/>
        <v>0</v>
      </c>
      <c r="AT25" s="16">
        <f t="shared" si="203"/>
        <v>0</v>
      </c>
      <c r="AU25" s="16">
        <f t="shared" si="203"/>
        <v>0</v>
      </c>
      <c r="AV25" s="16">
        <f t="shared" si="203"/>
        <v>0</v>
      </c>
      <c r="AW25" s="16">
        <f t="shared" si="203"/>
        <v>0</v>
      </c>
      <c r="AX25" s="16">
        <f t="shared" si="203"/>
        <v>0</v>
      </c>
      <c r="AY25" s="16">
        <f t="shared" si="203"/>
        <v>0</v>
      </c>
      <c r="AZ25" s="23">
        <f t="shared" si="203"/>
        <v>0</v>
      </c>
    </row>
    <row r="26" spans="1:52" ht="57.75" customHeight="1" x14ac:dyDescent="0.2">
      <c r="A26" s="39" t="s">
        <v>88</v>
      </c>
      <c r="B26" s="43" t="s">
        <v>23</v>
      </c>
      <c r="C26" s="43" t="s">
        <v>261</v>
      </c>
      <c r="D26" s="41" t="s">
        <v>260</v>
      </c>
      <c r="E26" s="41" t="s">
        <v>178</v>
      </c>
      <c r="F26" s="41" t="s">
        <v>89</v>
      </c>
      <c r="G26" s="4">
        <v>4.48035172668452E-2</v>
      </c>
      <c r="H26" s="4">
        <v>4.0768530594619499</v>
      </c>
      <c r="I26" s="4">
        <v>5.6728172011312498E-3</v>
      </c>
      <c r="J26" s="4">
        <v>8.6507723225016195E-7</v>
      </c>
      <c r="K26" s="4">
        <v>4.0351436109386501E-3</v>
      </c>
      <c r="L26" s="4">
        <v>3.9636005965980698E-3</v>
      </c>
      <c r="M26" s="4">
        <v>4.5427853665855203E-3</v>
      </c>
      <c r="N26" s="4">
        <v>1.3702725575227801E-4</v>
      </c>
      <c r="O26" s="4">
        <v>7.0704769209714399E-2</v>
      </c>
      <c r="P26" s="5">
        <v>0.95124773545507102</v>
      </c>
      <c r="Q26" s="4">
        <v>0.368549044945294</v>
      </c>
      <c r="R26" s="4">
        <v>1.7040454691961799</v>
      </c>
      <c r="S26" s="4">
        <v>8.2351566094766807E-2</v>
      </c>
      <c r="T26" s="4">
        <v>1.3792145640375899</v>
      </c>
      <c r="U26" s="4">
        <v>8.2328510066896697E-4</v>
      </c>
      <c r="V26" s="4">
        <v>5.2631631159004398E-2</v>
      </c>
      <c r="W26" s="4">
        <v>0.44878994976980302</v>
      </c>
      <c r="X26" s="4">
        <v>2.3162580632563401E-3</v>
      </c>
      <c r="Y26" s="15">
        <v>0</v>
      </c>
      <c r="Z26" s="33" t="s">
        <v>93</v>
      </c>
      <c r="AA26" s="32">
        <v>6.2370000000000002E-2</v>
      </c>
      <c r="AB26" s="33" t="s">
        <v>98</v>
      </c>
      <c r="AC26" s="32">
        <v>80</v>
      </c>
      <c r="AD26" s="33" t="s">
        <v>99</v>
      </c>
      <c r="AE26" s="264" t="s">
        <v>21</v>
      </c>
      <c r="AF26" s="265"/>
      <c r="AG26" s="283" t="s">
        <v>21</v>
      </c>
      <c r="AH26" s="243"/>
      <c r="AI26" s="16">
        <f>$Y26*$AA26*$AC26/1000*G26</f>
        <v>0</v>
      </c>
      <c r="AJ26" s="16">
        <f t="shared" si="203"/>
        <v>0</v>
      </c>
      <c r="AK26" s="16">
        <f t="shared" si="203"/>
        <v>0</v>
      </c>
      <c r="AL26" s="16">
        <f t="shared" si="203"/>
        <v>0</v>
      </c>
      <c r="AM26" s="16">
        <f t="shared" si="203"/>
        <v>0</v>
      </c>
      <c r="AN26" s="16">
        <f t="shared" si="203"/>
        <v>0</v>
      </c>
      <c r="AO26" s="16">
        <f t="shared" si="203"/>
        <v>0</v>
      </c>
      <c r="AP26" s="16">
        <f t="shared" si="203"/>
        <v>0</v>
      </c>
      <c r="AQ26" s="16">
        <f t="shared" si="203"/>
        <v>0</v>
      </c>
      <c r="AR26" s="16">
        <f t="shared" si="203"/>
        <v>0</v>
      </c>
      <c r="AS26" s="16">
        <f t="shared" si="203"/>
        <v>0</v>
      </c>
      <c r="AT26" s="16">
        <f t="shared" si="203"/>
        <v>0</v>
      </c>
      <c r="AU26" s="16">
        <f t="shared" si="203"/>
        <v>0</v>
      </c>
      <c r="AV26" s="16">
        <f t="shared" si="203"/>
        <v>0</v>
      </c>
      <c r="AW26" s="16">
        <f t="shared" si="203"/>
        <v>0</v>
      </c>
      <c r="AX26" s="16">
        <f t="shared" si="203"/>
        <v>0</v>
      </c>
      <c r="AY26" s="16">
        <f t="shared" si="203"/>
        <v>0</v>
      </c>
      <c r="AZ26" s="24">
        <f t="shared" si="203"/>
        <v>0</v>
      </c>
    </row>
    <row r="27" spans="1:52" ht="57.75" customHeight="1" x14ac:dyDescent="0.2">
      <c r="A27" s="61" t="s">
        <v>90</v>
      </c>
      <c r="B27" s="60" t="s">
        <v>23</v>
      </c>
      <c r="C27" s="60" t="s">
        <v>262</v>
      </c>
      <c r="D27" s="62" t="s">
        <v>263</v>
      </c>
      <c r="E27" s="62" t="s">
        <v>91</v>
      </c>
      <c r="F27" s="62" t="s">
        <v>21</v>
      </c>
      <c r="G27" s="4">
        <v>1.0057909266135501E-3</v>
      </c>
      <c r="H27" s="4">
        <v>1.0633493951296201E-3</v>
      </c>
      <c r="I27" s="4">
        <v>1.2461321425828501E-6</v>
      </c>
      <c r="J27" s="4">
        <v>1.4310667064437999E-10</v>
      </c>
      <c r="K27" s="4">
        <v>8.0424462247796104E-7</v>
      </c>
      <c r="L27" s="4">
        <v>7.8093537296740702E-7</v>
      </c>
      <c r="M27" s="4">
        <v>3.7120532771152001E-6</v>
      </c>
      <c r="N27" s="4">
        <v>2.2833470327150701E-8</v>
      </c>
      <c r="O27" s="4">
        <v>2.3772675831031599E-5</v>
      </c>
      <c r="P27" s="5">
        <v>6.9275204089029097E-6</v>
      </c>
      <c r="Q27" s="4">
        <v>1.06988064656169E-4</v>
      </c>
      <c r="R27" s="4">
        <v>4.1095351305823498E-4</v>
      </c>
      <c r="S27" s="4">
        <v>2.6246866476618797E-4</v>
      </c>
      <c r="T27" s="4">
        <v>3.2891753166533401E-4</v>
      </c>
      <c r="U27" s="4">
        <v>2.3819216570724401E-7</v>
      </c>
      <c r="V27" s="4">
        <v>1.7230314111430699E-5</v>
      </c>
      <c r="W27" s="4">
        <v>8.6647734638403698E-5</v>
      </c>
      <c r="X27" s="4">
        <v>5.6604291165844496E-7</v>
      </c>
      <c r="Y27" s="18">
        <v>0</v>
      </c>
      <c r="Z27" s="64" t="s">
        <v>94</v>
      </c>
      <c r="AA27" s="34">
        <v>0</v>
      </c>
      <c r="AB27" s="33" t="s">
        <v>81</v>
      </c>
      <c r="AC27" s="264" t="s">
        <v>21</v>
      </c>
      <c r="AD27" s="265"/>
      <c r="AE27" s="264" t="s">
        <v>21</v>
      </c>
      <c r="AF27" s="265"/>
      <c r="AG27" s="283" t="s">
        <v>21</v>
      </c>
      <c r="AH27" s="243"/>
      <c r="AI27" s="16">
        <f>$Y27*$AA27*G27</f>
        <v>0</v>
      </c>
      <c r="AJ27" s="16">
        <f t="shared" ref="AJ27:AZ27" si="204">$Y27*$AA27*H27</f>
        <v>0</v>
      </c>
      <c r="AK27" s="16">
        <f t="shared" si="204"/>
        <v>0</v>
      </c>
      <c r="AL27" s="16">
        <f t="shared" si="204"/>
        <v>0</v>
      </c>
      <c r="AM27" s="16">
        <f t="shared" si="204"/>
        <v>0</v>
      </c>
      <c r="AN27" s="16">
        <f t="shared" si="204"/>
        <v>0</v>
      </c>
      <c r="AO27" s="16">
        <f t="shared" si="204"/>
        <v>0</v>
      </c>
      <c r="AP27" s="16">
        <f t="shared" si="204"/>
        <v>0</v>
      </c>
      <c r="AQ27" s="16">
        <f t="shared" si="204"/>
        <v>0</v>
      </c>
      <c r="AR27" s="16">
        <f t="shared" si="204"/>
        <v>0</v>
      </c>
      <c r="AS27" s="16">
        <f t="shared" si="204"/>
        <v>0</v>
      </c>
      <c r="AT27" s="16">
        <f t="shared" si="204"/>
        <v>0</v>
      </c>
      <c r="AU27" s="16">
        <f t="shared" si="204"/>
        <v>0</v>
      </c>
      <c r="AV27" s="16">
        <f t="shared" si="204"/>
        <v>0</v>
      </c>
      <c r="AW27" s="16">
        <f t="shared" si="204"/>
        <v>0</v>
      </c>
      <c r="AX27" s="16">
        <f t="shared" si="204"/>
        <v>0</v>
      </c>
      <c r="AY27" s="16">
        <f t="shared" si="204"/>
        <v>0</v>
      </c>
      <c r="AZ27" s="17">
        <f t="shared" si="204"/>
        <v>0</v>
      </c>
    </row>
    <row r="28" spans="1:52" ht="57.75" customHeight="1" x14ac:dyDescent="0.2">
      <c r="A28" s="38" t="s">
        <v>24</v>
      </c>
      <c r="B28" s="284" t="s">
        <v>21</v>
      </c>
      <c r="C28" s="285"/>
      <c r="D28" s="286" t="s">
        <v>21</v>
      </c>
      <c r="E28" s="285"/>
      <c r="F28" s="285"/>
      <c r="G28" s="12"/>
      <c r="H28" s="12"/>
      <c r="I28" s="12"/>
      <c r="J28" s="12"/>
      <c r="K28" s="12"/>
      <c r="L28" s="12"/>
      <c r="M28" s="12"/>
      <c r="N28" s="12"/>
      <c r="O28" s="12"/>
      <c r="P28" s="12"/>
      <c r="Q28" s="12"/>
      <c r="R28" s="10"/>
      <c r="S28" s="10"/>
      <c r="T28" s="10"/>
      <c r="U28" s="10"/>
      <c r="V28" s="10"/>
      <c r="W28" s="10"/>
      <c r="X28" s="10"/>
      <c r="Y28" s="281" t="s">
        <v>21</v>
      </c>
      <c r="Z28" s="285"/>
      <c r="AA28" s="285"/>
      <c r="AB28" s="285"/>
      <c r="AC28" s="285"/>
      <c r="AD28" s="285"/>
      <c r="AE28" s="285"/>
      <c r="AF28" s="285"/>
      <c r="AG28" s="285"/>
      <c r="AH28" s="285"/>
      <c r="AI28" s="16">
        <f t="shared" ref="AI28:AZ28" si="205">SUM(AI5:AI27)</f>
        <v>0</v>
      </c>
      <c r="AJ28" s="16">
        <f t="shared" si="205"/>
        <v>0</v>
      </c>
      <c r="AK28" s="16">
        <f t="shared" si="205"/>
        <v>0</v>
      </c>
      <c r="AL28" s="16">
        <f t="shared" si="205"/>
        <v>0</v>
      </c>
      <c r="AM28" s="16">
        <f t="shared" si="205"/>
        <v>0</v>
      </c>
      <c r="AN28" s="16">
        <f t="shared" si="205"/>
        <v>0</v>
      </c>
      <c r="AO28" s="16">
        <f t="shared" si="205"/>
        <v>0</v>
      </c>
      <c r="AP28" s="16">
        <f t="shared" si="205"/>
        <v>0</v>
      </c>
      <c r="AQ28" s="16">
        <f t="shared" si="205"/>
        <v>0</v>
      </c>
      <c r="AR28" s="16">
        <f t="shared" si="205"/>
        <v>0</v>
      </c>
      <c r="AS28" s="16">
        <f t="shared" si="205"/>
        <v>0</v>
      </c>
      <c r="AT28" s="16">
        <f t="shared" si="205"/>
        <v>0</v>
      </c>
      <c r="AU28" s="16">
        <f t="shared" si="205"/>
        <v>0</v>
      </c>
      <c r="AV28" s="16">
        <f t="shared" si="205"/>
        <v>0</v>
      </c>
      <c r="AW28" s="16">
        <f t="shared" si="205"/>
        <v>0</v>
      </c>
      <c r="AX28" s="16">
        <f t="shared" si="205"/>
        <v>0</v>
      </c>
      <c r="AY28" s="16">
        <f t="shared" si="205"/>
        <v>0</v>
      </c>
      <c r="AZ28" s="17">
        <f t="shared" si="205"/>
        <v>0</v>
      </c>
    </row>
    <row r="29" spans="1:52" ht="14.25" customHeight="1" x14ac:dyDescent="0.2"/>
    <row r="30" spans="1:52" ht="14.25" customHeight="1" x14ac:dyDescent="0.2">
      <c r="C30" s="14"/>
    </row>
    <row r="31" spans="1:52" ht="14.25" customHeight="1" x14ac:dyDescent="0.2"/>
    <row r="32" spans="1:52" ht="14.25" customHeight="1" x14ac:dyDescent="0.2"/>
    <row r="33" spans="3:3" ht="14.25" customHeight="1" x14ac:dyDescent="0.2">
      <c r="C33" s="14"/>
    </row>
    <row r="34" spans="3:3" ht="14.25" customHeight="1" x14ac:dyDescent="0.2">
      <c r="C34" s="14"/>
    </row>
    <row r="35" spans="3:3" ht="14.25" customHeight="1" x14ac:dyDescent="0.2">
      <c r="C35" s="14"/>
    </row>
    <row r="36" spans="3:3" ht="14.25" customHeight="1" x14ac:dyDescent="0.2">
      <c r="C36" s="14"/>
    </row>
    <row r="37" spans="3:3" ht="14.25" customHeight="1" x14ac:dyDescent="0.2">
      <c r="C37" s="14"/>
    </row>
    <row r="38" spans="3:3" ht="14.25" customHeight="1" x14ac:dyDescent="0.2">
      <c r="C38" s="14"/>
    </row>
    <row r="39" spans="3:3" ht="14.25" customHeight="1" x14ac:dyDescent="0.2"/>
    <row r="40" spans="3:3" ht="14.25" customHeight="1" x14ac:dyDescent="0.2"/>
    <row r="41" spans="3:3" ht="14.25" customHeight="1" x14ac:dyDescent="0.2"/>
    <row r="42" spans="3:3" ht="14.25" customHeight="1" x14ac:dyDescent="0.2"/>
    <row r="43" spans="3:3" ht="14.25" customHeight="1" x14ac:dyDescent="0.2"/>
    <row r="44" spans="3:3" ht="14.25" customHeight="1" x14ac:dyDescent="0.2"/>
    <row r="45" spans="3:3" ht="14.25" customHeight="1" x14ac:dyDescent="0.2"/>
    <row r="46" spans="3:3" ht="14.25" customHeight="1" x14ac:dyDescent="0.2"/>
    <row r="47" spans="3:3" ht="14.25" customHeight="1" x14ac:dyDescent="0.2"/>
    <row r="48" spans="3:3"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row r="1006" ht="14.25" customHeight="1" x14ac:dyDescent="0.2"/>
    <row r="1007" ht="14.25" customHeight="1" x14ac:dyDescent="0.2"/>
    <row r="1008" ht="14.25" customHeight="1" x14ac:dyDescent="0.2"/>
    <row r="1009" ht="14.25" customHeight="1" x14ac:dyDescent="0.2"/>
    <row r="1010" ht="14.25" customHeight="1" x14ac:dyDescent="0.2"/>
    <row r="1011" ht="14.25" customHeight="1" x14ac:dyDescent="0.2"/>
    <row r="1012" ht="14.25" customHeight="1" x14ac:dyDescent="0.2"/>
    <row r="1013" ht="14.25" customHeight="1" x14ac:dyDescent="0.2"/>
    <row r="1014" ht="14.25" customHeight="1" x14ac:dyDescent="0.2"/>
    <row r="1015" ht="14.25" customHeight="1" x14ac:dyDescent="0.2"/>
  </sheetData>
  <mergeCells count="63">
    <mergeCell ref="AE17:AF17"/>
    <mergeCell ref="AG17:AH17"/>
    <mergeCell ref="AE18:AF18"/>
    <mergeCell ref="AG18:AH18"/>
    <mergeCell ref="AE24:AF24"/>
    <mergeCell ref="AG24:AH24"/>
    <mergeCell ref="AE22:AF22"/>
    <mergeCell ref="AG22:AH22"/>
    <mergeCell ref="AE23:AF23"/>
    <mergeCell ref="AG23:AH23"/>
    <mergeCell ref="AE19:AF19"/>
    <mergeCell ref="AG19:AH19"/>
    <mergeCell ref="AE20:AF20"/>
    <mergeCell ref="AG20:AH20"/>
    <mergeCell ref="AE21:AF21"/>
    <mergeCell ref="AG21:AH21"/>
    <mergeCell ref="AE14:AF14"/>
    <mergeCell ref="AG14:AH14"/>
    <mergeCell ref="AE15:AF15"/>
    <mergeCell ref="AG15:AH15"/>
    <mergeCell ref="AE16:AF16"/>
    <mergeCell ref="AG16:AH16"/>
    <mergeCell ref="AE11:AF11"/>
    <mergeCell ref="AG11:AH11"/>
    <mergeCell ref="AE12:AF12"/>
    <mergeCell ref="AG12:AH12"/>
    <mergeCell ref="AE13:AF13"/>
    <mergeCell ref="AG13:AH13"/>
    <mergeCell ref="B28:C28"/>
    <mergeCell ref="D28:F28"/>
    <mergeCell ref="Y28:AH28"/>
    <mergeCell ref="AG27:AH27"/>
    <mergeCell ref="AE25:AF25"/>
    <mergeCell ref="AE26:AF26"/>
    <mergeCell ref="AC27:AD27"/>
    <mergeCell ref="AE27:AF27"/>
    <mergeCell ref="AG25:AH25"/>
    <mergeCell ref="AG26:AH26"/>
    <mergeCell ref="A1:C1"/>
    <mergeCell ref="F1:I1"/>
    <mergeCell ref="A3:A4"/>
    <mergeCell ref="Y3:Z3"/>
    <mergeCell ref="AA3:AB3"/>
    <mergeCell ref="B3:B4"/>
    <mergeCell ref="C3:C4"/>
    <mergeCell ref="AE3:AF3"/>
    <mergeCell ref="AG10:AH10"/>
    <mergeCell ref="AG3:AH3"/>
    <mergeCell ref="AG5:AH5"/>
    <mergeCell ref="AE6:AF6"/>
    <mergeCell ref="AG6:AH6"/>
    <mergeCell ref="AE7:AF7"/>
    <mergeCell ref="AG7:AH7"/>
    <mergeCell ref="AG8:AH8"/>
    <mergeCell ref="AE8:AF8"/>
    <mergeCell ref="AE10:AF10"/>
    <mergeCell ref="AE9:AF9"/>
    <mergeCell ref="AG9:AH9"/>
    <mergeCell ref="AA13:AB13"/>
    <mergeCell ref="AC13:AD13"/>
    <mergeCell ref="AA12:AB12"/>
    <mergeCell ref="AC12:AD12"/>
    <mergeCell ref="AC3:AD3"/>
  </mergeCells>
  <pageMargins left="0.7" right="0.7" top="0.75" bottom="0.75" header="0" footer="0"/>
  <pageSetup orientation="landscape" r:id="rId1"/>
  <ignoredErrors>
    <ignoredError sqref="AI23:A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3"/>
  <sheetViews>
    <sheetView zoomScaleNormal="100" workbookViewId="0">
      <pane xSplit="2" ySplit="4" topLeftCell="C5" activePane="bottomRight" state="frozen"/>
      <selection pane="topRight" activeCell="C1" sqref="C1"/>
      <selection pane="bottomLeft" activeCell="A5" sqref="A5"/>
      <selection pane="bottomRight" activeCell="A3" sqref="A3:A4"/>
    </sheetView>
  </sheetViews>
  <sheetFormatPr baseColWidth="10" defaultColWidth="12.625" defaultRowHeight="15" customHeight="1" x14ac:dyDescent="0.2"/>
  <cols>
    <col min="1" max="1" width="35.5" customWidth="1"/>
    <col min="2" max="3" width="15.125" customWidth="1"/>
    <col min="4" max="6" width="25.125" customWidth="1"/>
    <col min="7" max="24" width="25.125" hidden="1" customWidth="1"/>
    <col min="25" max="28" width="25.125" customWidth="1"/>
    <col min="29" max="34" width="25.125" hidden="1" customWidth="1"/>
    <col min="35" max="52" width="25.125" customWidth="1"/>
  </cols>
  <sheetData>
    <row r="1" spans="1:52" ht="72" customHeight="1" x14ac:dyDescent="0.2">
      <c r="A1" s="267" t="s">
        <v>112</v>
      </c>
      <c r="B1" s="268"/>
      <c r="C1" s="269"/>
      <c r="E1" s="19"/>
      <c r="F1" s="289"/>
      <c r="G1" s="228"/>
      <c r="H1" s="228"/>
      <c r="I1" s="228"/>
      <c r="J1" s="19"/>
      <c r="K1" s="19"/>
      <c r="L1" s="19"/>
      <c r="M1" s="19"/>
      <c r="N1" s="19"/>
      <c r="O1" s="19"/>
      <c r="P1" s="19"/>
      <c r="Q1" s="19"/>
      <c r="R1" s="19"/>
      <c r="S1" s="19"/>
      <c r="T1" s="19"/>
      <c r="U1" s="19"/>
      <c r="V1" s="19"/>
      <c r="W1" s="19"/>
      <c r="X1" s="19"/>
      <c r="Y1" s="19"/>
      <c r="Z1" s="19"/>
    </row>
    <row r="2" spans="1:52" ht="14.25" customHeight="1" x14ac:dyDescent="0.2"/>
    <row r="3" spans="1:52" s="50" customFormat="1" ht="25.5" customHeight="1" x14ac:dyDescent="0.2">
      <c r="A3" s="271" t="s">
        <v>32</v>
      </c>
      <c r="B3" s="275" t="s">
        <v>33</v>
      </c>
      <c r="C3" s="275" t="s">
        <v>34</v>
      </c>
      <c r="D3" s="78" t="s">
        <v>35</v>
      </c>
      <c r="E3" s="78" t="s">
        <v>36</v>
      </c>
      <c r="F3" s="78" t="s">
        <v>37</v>
      </c>
      <c r="G3" s="44" t="s">
        <v>38</v>
      </c>
      <c r="H3" s="65" t="s">
        <v>39</v>
      </c>
      <c r="I3" s="44" t="s">
        <v>40</v>
      </c>
      <c r="J3" s="44" t="s">
        <v>41</v>
      </c>
      <c r="K3" s="65" t="s">
        <v>42</v>
      </c>
      <c r="L3" s="44" t="s">
        <v>43</v>
      </c>
      <c r="M3" s="44" t="s">
        <v>44</v>
      </c>
      <c r="N3" s="44" t="s">
        <v>45</v>
      </c>
      <c r="O3" s="44" t="s">
        <v>46</v>
      </c>
      <c r="P3" s="44" t="s">
        <v>47</v>
      </c>
      <c r="Q3" s="44" t="s">
        <v>48</v>
      </c>
      <c r="R3" s="44" t="s">
        <v>49</v>
      </c>
      <c r="S3" s="44" t="s">
        <v>50</v>
      </c>
      <c r="T3" s="44" t="s">
        <v>51</v>
      </c>
      <c r="U3" s="44" t="s">
        <v>52</v>
      </c>
      <c r="V3" s="44" t="s">
        <v>53</v>
      </c>
      <c r="W3" s="44" t="s">
        <v>54</v>
      </c>
      <c r="X3" s="44" t="s">
        <v>55</v>
      </c>
      <c r="Y3" s="290" t="s">
        <v>56</v>
      </c>
      <c r="Z3" s="282"/>
      <c r="AA3" s="290" t="s">
        <v>57</v>
      </c>
      <c r="AB3" s="282"/>
      <c r="AC3" s="290" t="s">
        <v>58</v>
      </c>
      <c r="AD3" s="282"/>
      <c r="AE3" s="290" t="s">
        <v>59</v>
      </c>
      <c r="AF3" s="282"/>
      <c r="AG3" s="290" t="s">
        <v>60</v>
      </c>
      <c r="AH3" s="282"/>
      <c r="AI3" s="66" t="s">
        <v>38</v>
      </c>
      <c r="AJ3" s="67" t="s">
        <v>39</v>
      </c>
      <c r="AK3" s="66" t="s">
        <v>40</v>
      </c>
      <c r="AL3" s="47" t="s">
        <v>41</v>
      </c>
      <c r="AM3" s="47" t="s">
        <v>42</v>
      </c>
      <c r="AN3" s="47" t="s">
        <v>43</v>
      </c>
      <c r="AO3" s="47" t="s">
        <v>44</v>
      </c>
      <c r="AP3" s="47" t="s">
        <v>45</v>
      </c>
      <c r="AQ3" s="47" t="s">
        <v>46</v>
      </c>
      <c r="AR3" s="47" t="s">
        <v>47</v>
      </c>
      <c r="AS3" s="47" t="s">
        <v>48</v>
      </c>
      <c r="AT3" s="47" t="s">
        <v>49</v>
      </c>
      <c r="AU3" s="47" t="s">
        <v>50</v>
      </c>
      <c r="AV3" s="47" t="s">
        <v>51</v>
      </c>
      <c r="AW3" s="47" t="s">
        <v>52</v>
      </c>
      <c r="AX3" s="47" t="s">
        <v>53</v>
      </c>
      <c r="AY3" s="47" t="s">
        <v>54</v>
      </c>
      <c r="AZ3" s="49" t="s">
        <v>55</v>
      </c>
    </row>
    <row r="4" spans="1:52" s="50" customFormat="1" ht="14.25" customHeight="1" x14ac:dyDescent="0.2">
      <c r="A4" s="272"/>
      <c r="B4" s="272"/>
      <c r="C4" s="272"/>
      <c r="D4" s="79"/>
      <c r="E4" s="79"/>
      <c r="F4" s="79"/>
      <c r="G4" s="68" t="s">
        <v>5</v>
      </c>
      <c r="H4" s="68" t="s">
        <v>6</v>
      </c>
      <c r="I4" s="68" t="s">
        <v>7</v>
      </c>
      <c r="J4" s="68" t="s">
        <v>8</v>
      </c>
      <c r="K4" s="68" t="s">
        <v>9</v>
      </c>
      <c r="L4" s="68" t="s">
        <v>9</v>
      </c>
      <c r="M4" s="68" t="s">
        <v>10</v>
      </c>
      <c r="N4" s="68" t="s">
        <v>11</v>
      </c>
      <c r="O4" s="68" t="s">
        <v>6</v>
      </c>
      <c r="P4" s="68" t="s">
        <v>12</v>
      </c>
      <c r="Q4" s="68" t="s">
        <v>13</v>
      </c>
      <c r="R4" s="68" t="s">
        <v>6</v>
      </c>
      <c r="S4" s="68" t="s">
        <v>6</v>
      </c>
      <c r="T4" s="68" t="s">
        <v>14</v>
      </c>
      <c r="U4" s="68" t="s">
        <v>15</v>
      </c>
      <c r="V4" s="68" t="s">
        <v>6</v>
      </c>
      <c r="W4" s="68" t="s">
        <v>16</v>
      </c>
      <c r="X4" s="68" t="s">
        <v>17</v>
      </c>
      <c r="Y4" s="69" t="s">
        <v>61</v>
      </c>
      <c r="Z4" s="69" t="s">
        <v>62</v>
      </c>
      <c r="AA4" s="69" t="s">
        <v>63</v>
      </c>
      <c r="AB4" s="69" t="s">
        <v>64</v>
      </c>
      <c r="AC4" s="69" t="s">
        <v>65</v>
      </c>
      <c r="AD4" s="69" t="s">
        <v>66</v>
      </c>
      <c r="AE4" s="69" t="s">
        <v>67</v>
      </c>
      <c r="AF4" s="69" t="s">
        <v>68</v>
      </c>
      <c r="AG4" s="69" t="s">
        <v>69</v>
      </c>
      <c r="AH4" s="69" t="s">
        <v>70</v>
      </c>
      <c r="AI4" s="70" t="s">
        <v>5</v>
      </c>
      <c r="AJ4" s="70" t="s">
        <v>6</v>
      </c>
      <c r="AK4" s="70" t="s">
        <v>7</v>
      </c>
      <c r="AL4" s="53" t="s">
        <v>8</v>
      </c>
      <c r="AM4" s="53" t="s">
        <v>9</v>
      </c>
      <c r="AN4" s="53" t="s">
        <v>9</v>
      </c>
      <c r="AO4" s="53" t="s">
        <v>10</v>
      </c>
      <c r="AP4" s="53" t="s">
        <v>11</v>
      </c>
      <c r="AQ4" s="53" t="s">
        <v>6</v>
      </c>
      <c r="AR4" s="53" t="s">
        <v>12</v>
      </c>
      <c r="AS4" s="53" t="s">
        <v>13</v>
      </c>
      <c r="AT4" s="53" t="s">
        <v>6</v>
      </c>
      <c r="AU4" s="53" t="s">
        <v>6</v>
      </c>
      <c r="AV4" s="53" t="s">
        <v>14</v>
      </c>
      <c r="AW4" s="53" t="s">
        <v>15</v>
      </c>
      <c r="AX4" s="53" t="s">
        <v>6</v>
      </c>
      <c r="AY4" s="53" t="s">
        <v>16</v>
      </c>
      <c r="AZ4" s="54" t="s">
        <v>17</v>
      </c>
    </row>
    <row r="5" spans="1:52" s="50" customFormat="1" ht="57.75" customHeight="1" x14ac:dyDescent="0.2">
      <c r="A5" s="37" t="s">
        <v>106</v>
      </c>
      <c r="B5" s="43" t="s">
        <v>22</v>
      </c>
      <c r="C5" s="40" t="s">
        <v>158</v>
      </c>
      <c r="D5" s="40" t="s">
        <v>159</v>
      </c>
      <c r="E5" s="40" t="s">
        <v>91</v>
      </c>
      <c r="F5" s="40" t="s">
        <v>107</v>
      </c>
      <c r="G5" s="71">
        <v>-0.89441075508609402</v>
      </c>
      <c r="H5" s="71">
        <v>3.1267503887860002</v>
      </c>
      <c r="I5" s="71">
        <v>3.6736338703603701E-3</v>
      </c>
      <c r="J5" s="71">
        <v>1.4191898208135301E-6</v>
      </c>
      <c r="K5" s="71">
        <v>1.85787862656784E-3</v>
      </c>
      <c r="L5" s="71">
        <v>1.82515283117756E-3</v>
      </c>
      <c r="M5" s="71">
        <v>9.5701134853986101E-3</v>
      </c>
      <c r="N5" s="71">
        <v>6.01300965526394E-3</v>
      </c>
      <c r="O5" s="71">
        <v>6.23165314722385E-2</v>
      </c>
      <c r="P5" s="72">
        <v>2.60843207266683E-2</v>
      </c>
      <c r="Q5" s="71">
        <v>5.6242775158893102E-2</v>
      </c>
      <c r="R5" s="71">
        <v>3.0050754956744199</v>
      </c>
      <c r="S5" s="71">
        <v>0.19048547101253099</v>
      </c>
      <c r="T5" s="71">
        <v>0.49312394046200098</v>
      </c>
      <c r="U5" s="71">
        <v>1.11702031986355E-3</v>
      </c>
      <c r="V5" s="71">
        <v>4.6654147012901402E-2</v>
      </c>
      <c r="W5" s="71">
        <v>0.10514424297173</v>
      </c>
      <c r="X5" s="71">
        <v>1.33773217850876E-3</v>
      </c>
      <c r="Y5" s="73">
        <v>0</v>
      </c>
      <c r="Z5" s="63" t="s">
        <v>94</v>
      </c>
      <c r="AA5" s="74">
        <v>0</v>
      </c>
      <c r="AB5" s="64" t="s">
        <v>81</v>
      </c>
      <c r="AC5" s="287" t="s">
        <v>21</v>
      </c>
      <c r="AD5" s="288"/>
      <c r="AE5" s="287" t="s">
        <v>21</v>
      </c>
      <c r="AF5" s="288"/>
      <c r="AG5" s="287" t="s">
        <v>21</v>
      </c>
      <c r="AH5" s="288"/>
      <c r="AI5" s="75">
        <f t="shared" ref="AI5:AZ5" si="0">$Y5*G5*$AA5/1000</f>
        <v>0</v>
      </c>
      <c r="AJ5" s="75">
        <f t="shared" si="0"/>
        <v>0</v>
      </c>
      <c r="AK5" s="75">
        <f t="shared" si="0"/>
        <v>0</v>
      </c>
      <c r="AL5" s="75">
        <f t="shared" si="0"/>
        <v>0</v>
      </c>
      <c r="AM5" s="75">
        <f t="shared" si="0"/>
        <v>0</v>
      </c>
      <c r="AN5" s="75">
        <f t="shared" si="0"/>
        <v>0</v>
      </c>
      <c r="AO5" s="75">
        <f t="shared" si="0"/>
        <v>0</v>
      </c>
      <c r="AP5" s="75">
        <f t="shared" si="0"/>
        <v>0</v>
      </c>
      <c r="AQ5" s="75">
        <f t="shared" si="0"/>
        <v>0</v>
      </c>
      <c r="AR5" s="75">
        <f t="shared" si="0"/>
        <v>0</v>
      </c>
      <c r="AS5" s="75">
        <f t="shared" si="0"/>
        <v>0</v>
      </c>
      <c r="AT5" s="75">
        <f t="shared" si="0"/>
        <v>0</v>
      </c>
      <c r="AU5" s="75">
        <f t="shared" si="0"/>
        <v>0</v>
      </c>
      <c r="AV5" s="75">
        <f t="shared" si="0"/>
        <v>0</v>
      </c>
      <c r="AW5" s="75">
        <f t="shared" si="0"/>
        <v>0</v>
      </c>
      <c r="AX5" s="75">
        <f t="shared" si="0"/>
        <v>0</v>
      </c>
      <c r="AY5" s="75">
        <f t="shared" si="0"/>
        <v>0</v>
      </c>
      <c r="AZ5" s="76">
        <f t="shared" si="0"/>
        <v>0</v>
      </c>
    </row>
    <row r="6" spans="1:52" s="50" customFormat="1" ht="57.75" customHeight="1" x14ac:dyDescent="0.2">
      <c r="A6" s="37" t="s">
        <v>108</v>
      </c>
      <c r="B6" s="40" t="s">
        <v>23</v>
      </c>
      <c r="C6" s="40" t="s">
        <v>160</v>
      </c>
      <c r="D6" s="40" t="s">
        <v>161</v>
      </c>
      <c r="E6" s="40" t="s">
        <v>71</v>
      </c>
      <c r="F6" s="40" t="s">
        <v>162</v>
      </c>
      <c r="G6" s="71">
        <v>1.16326577743286E-3</v>
      </c>
      <c r="H6" s="71">
        <v>0.24787823521010199</v>
      </c>
      <c r="I6" s="71">
        <v>1.6645399442826001E-4</v>
      </c>
      <c r="J6" s="71">
        <v>5.3544991673201096E-7</v>
      </c>
      <c r="K6" s="71">
        <v>3.1981070372675999E-4</v>
      </c>
      <c r="L6" s="71">
        <v>3.1815048900793799E-4</v>
      </c>
      <c r="M6" s="71">
        <v>2.0134850807222899E-4</v>
      </c>
      <c r="N6" s="71">
        <v>1.1122696955154199E-5</v>
      </c>
      <c r="O6" s="71">
        <v>0.35331078136823901</v>
      </c>
      <c r="P6" s="72">
        <v>3.18047012316081E-4</v>
      </c>
      <c r="Q6" s="71">
        <v>7.57834189829208E-4</v>
      </c>
      <c r="R6" s="71">
        <v>4.7667773582511996</v>
      </c>
      <c r="S6" s="71">
        <v>3.2880273242602898E-2</v>
      </c>
      <c r="T6" s="71">
        <v>0.52069527739186505</v>
      </c>
      <c r="U6" s="71">
        <v>3.8168257862447098E-5</v>
      </c>
      <c r="V6" s="71">
        <v>0.271657066701739</v>
      </c>
      <c r="W6" s="71">
        <v>7.58965522623697E-3</v>
      </c>
      <c r="X6" s="71">
        <v>6.1828367762391698E-5</v>
      </c>
      <c r="Y6" s="73">
        <v>0</v>
      </c>
      <c r="Z6" s="63" t="s">
        <v>111</v>
      </c>
      <c r="AA6" s="74">
        <v>0</v>
      </c>
      <c r="AB6" s="64" t="s">
        <v>81</v>
      </c>
      <c r="AC6" s="287" t="s">
        <v>21</v>
      </c>
      <c r="AD6" s="288"/>
      <c r="AE6" s="287" t="s">
        <v>21</v>
      </c>
      <c r="AF6" s="288"/>
      <c r="AG6" s="287" t="s">
        <v>21</v>
      </c>
      <c r="AH6" s="288"/>
      <c r="AI6" s="75">
        <f>$Y6*G6*$AA6</f>
        <v>0</v>
      </c>
      <c r="AJ6" s="75">
        <f>$Y6*H6*$AA6</f>
        <v>0</v>
      </c>
      <c r="AK6" s="75">
        <f t="shared" ref="AK6:AK7" si="1">$Y6*I6*$AA6</f>
        <v>0</v>
      </c>
      <c r="AL6" s="75">
        <f t="shared" ref="AL6:AL7" si="2">$Y6*J6*$AA6</f>
        <v>0</v>
      </c>
      <c r="AM6" s="75">
        <f t="shared" ref="AM6:AM7" si="3">$Y6*K6*$AA6</f>
        <v>0</v>
      </c>
      <c r="AN6" s="75">
        <f t="shared" ref="AN6:AN7" si="4">$Y6*L6*$AA6</f>
        <v>0</v>
      </c>
      <c r="AO6" s="75">
        <f t="shared" ref="AO6:AO7" si="5">$Y6*M6*$AA6</f>
        <v>0</v>
      </c>
      <c r="AP6" s="75">
        <f t="shared" ref="AP6:AP7" si="6">$Y6*N6*$AA6</f>
        <v>0</v>
      </c>
      <c r="AQ6" s="75">
        <f t="shared" ref="AQ6:AQ7" si="7">$Y6*O6*$AA6</f>
        <v>0</v>
      </c>
      <c r="AR6" s="75">
        <f t="shared" ref="AR6:AR7" si="8">$Y6*P6*$AA6</f>
        <v>0</v>
      </c>
      <c r="AS6" s="75">
        <f t="shared" ref="AS6:AS7" si="9">$Y6*Q6*$AA6</f>
        <v>0</v>
      </c>
      <c r="AT6" s="75">
        <f t="shared" ref="AT6:AT7" si="10">$Y6*R6*$AA6</f>
        <v>0</v>
      </c>
      <c r="AU6" s="75">
        <f t="shared" ref="AU6:AU7" si="11">$Y6*S6*$AA6</f>
        <v>0</v>
      </c>
      <c r="AV6" s="75">
        <f t="shared" ref="AV6:AV7" si="12">$Y6*T6*$AA6</f>
        <v>0</v>
      </c>
      <c r="AW6" s="75">
        <f t="shared" ref="AW6:AW7" si="13">$Y6*U6*$AA6</f>
        <v>0</v>
      </c>
      <c r="AX6" s="75">
        <f t="shared" ref="AX6:AX7" si="14">$Y6*V6*$AA6</f>
        <v>0</v>
      </c>
      <c r="AY6" s="75">
        <f t="shared" ref="AY6:AY7" si="15">$Y6*W6*$AA6</f>
        <v>0</v>
      </c>
      <c r="AZ6" s="76">
        <f t="shared" ref="AZ6:AZ7" si="16">$Y6*X6*$AA6</f>
        <v>0</v>
      </c>
    </row>
    <row r="7" spans="1:52" s="50" customFormat="1" ht="57.75" customHeight="1" x14ac:dyDescent="0.2">
      <c r="A7" s="35" t="s">
        <v>110</v>
      </c>
      <c r="B7" s="40" t="s">
        <v>23</v>
      </c>
      <c r="C7" s="40" t="s">
        <v>163</v>
      </c>
      <c r="D7" s="40" t="s">
        <v>164</v>
      </c>
      <c r="E7" s="40" t="s">
        <v>109</v>
      </c>
      <c r="F7" s="43" t="s">
        <v>165</v>
      </c>
      <c r="G7" s="71">
        <v>3.1333610191256199E-4</v>
      </c>
      <c r="H7" s="71">
        <v>5.15345956431187E-2</v>
      </c>
      <c r="I7" s="71">
        <v>1.1219901411147899E-4</v>
      </c>
      <c r="J7" s="71">
        <v>5.1964458925488601E-8</v>
      </c>
      <c r="K7" s="71">
        <v>1.1235739455903699E-4</v>
      </c>
      <c r="L7" s="71">
        <v>1.10545138273307E-4</v>
      </c>
      <c r="M7" s="71">
        <v>4.3879613584078699E-5</v>
      </c>
      <c r="N7" s="71">
        <v>8.2877219358637195E-4</v>
      </c>
      <c r="O7" s="71">
        <v>0.56707161458441802</v>
      </c>
      <c r="P7" s="72">
        <v>7.6350420316665096E-4</v>
      </c>
      <c r="Q7" s="71">
        <v>1.16302028634402E-3</v>
      </c>
      <c r="R7" s="71">
        <v>9.2936779314449502</v>
      </c>
      <c r="S7" s="71">
        <v>1.6172319865807298E-2</v>
      </c>
      <c r="T7" s="71">
        <v>0.75978877896404295</v>
      </c>
      <c r="U7" s="71">
        <v>1.59090420408501E-5</v>
      </c>
      <c r="V7" s="71">
        <v>0.432349863307182</v>
      </c>
      <c r="W7" s="71">
        <v>7.3883105895896396E-3</v>
      </c>
      <c r="X7" s="71">
        <v>5.2693067659784803E-5</v>
      </c>
      <c r="Y7" s="73">
        <v>0</v>
      </c>
      <c r="Z7" s="63" t="s">
        <v>111</v>
      </c>
      <c r="AA7" s="74">
        <v>0</v>
      </c>
      <c r="AB7" s="64" t="s">
        <v>81</v>
      </c>
      <c r="AC7" s="287" t="s">
        <v>21</v>
      </c>
      <c r="AD7" s="288"/>
      <c r="AE7" s="287" t="s">
        <v>21</v>
      </c>
      <c r="AF7" s="288"/>
      <c r="AG7" s="287" t="s">
        <v>21</v>
      </c>
      <c r="AH7" s="288"/>
      <c r="AI7" s="75">
        <f t="shared" ref="AI7" si="17">$Y7*G7*$AA7</f>
        <v>0</v>
      </c>
      <c r="AJ7" s="75">
        <f t="shared" ref="AJ7" si="18">$Y7*H7*$AA7</f>
        <v>0</v>
      </c>
      <c r="AK7" s="75">
        <f t="shared" si="1"/>
        <v>0</v>
      </c>
      <c r="AL7" s="75">
        <f t="shared" si="2"/>
        <v>0</v>
      </c>
      <c r="AM7" s="75">
        <f t="shared" si="3"/>
        <v>0</v>
      </c>
      <c r="AN7" s="75">
        <f t="shared" si="4"/>
        <v>0</v>
      </c>
      <c r="AO7" s="75">
        <f t="shared" si="5"/>
        <v>0</v>
      </c>
      <c r="AP7" s="75">
        <f t="shared" si="6"/>
        <v>0</v>
      </c>
      <c r="AQ7" s="75">
        <f t="shared" si="7"/>
        <v>0</v>
      </c>
      <c r="AR7" s="75">
        <f t="shared" si="8"/>
        <v>0</v>
      </c>
      <c r="AS7" s="75">
        <f t="shared" si="9"/>
        <v>0</v>
      </c>
      <c r="AT7" s="75">
        <f t="shared" si="10"/>
        <v>0</v>
      </c>
      <c r="AU7" s="75">
        <f t="shared" si="11"/>
        <v>0</v>
      </c>
      <c r="AV7" s="75">
        <f t="shared" si="12"/>
        <v>0</v>
      </c>
      <c r="AW7" s="75">
        <f t="shared" si="13"/>
        <v>0</v>
      </c>
      <c r="AX7" s="75">
        <f t="shared" si="14"/>
        <v>0</v>
      </c>
      <c r="AY7" s="75">
        <f t="shared" si="15"/>
        <v>0</v>
      </c>
      <c r="AZ7" s="76">
        <f t="shared" si="16"/>
        <v>0</v>
      </c>
    </row>
    <row r="8" spans="1:52" s="50" customFormat="1" ht="57.75" customHeight="1" x14ac:dyDescent="0.2">
      <c r="A8" s="35" t="s">
        <v>167</v>
      </c>
      <c r="B8" s="40" t="s">
        <v>23</v>
      </c>
      <c r="C8" s="40" t="s">
        <v>166</v>
      </c>
      <c r="D8" s="40" t="s">
        <v>168</v>
      </c>
      <c r="E8" s="40" t="s">
        <v>109</v>
      </c>
      <c r="F8" s="43" t="s">
        <v>169</v>
      </c>
      <c r="G8" s="71">
        <v>8.7958662344477903E-5</v>
      </c>
      <c r="H8" s="71">
        <v>6.9503489838953103E-2</v>
      </c>
      <c r="I8" s="71">
        <v>1.5507620785122799E-4</v>
      </c>
      <c r="J8" s="71">
        <v>3.7693246803082298E-7</v>
      </c>
      <c r="K8" s="71">
        <v>7.1503696575330304E-5</v>
      </c>
      <c r="L8" s="71">
        <v>6.9079166891904004E-5</v>
      </c>
      <c r="M8" s="71">
        <v>7.3478132706436799E-5</v>
      </c>
      <c r="N8" s="71">
        <v>2.4271251154557001E-6</v>
      </c>
      <c r="O8" s="71">
        <v>1.13816534035803E-3</v>
      </c>
      <c r="P8" s="72">
        <v>7.8197648806587502E-4</v>
      </c>
      <c r="Q8" s="71">
        <v>4.7095761543423399E-4</v>
      </c>
      <c r="R8" s="71">
        <v>2.9407011894926099E-2</v>
      </c>
      <c r="S8" s="71">
        <v>3.37085490011869E-3</v>
      </c>
      <c r="T8" s="71">
        <v>0.13529631381465501</v>
      </c>
      <c r="U8" s="71">
        <v>1.24995719367426E-5</v>
      </c>
      <c r="V8" s="71">
        <v>8.2855760307780401E-4</v>
      </c>
      <c r="W8" s="71">
        <v>9.28692391111576E-3</v>
      </c>
      <c r="X8" s="71">
        <v>6.04689677530762E-5</v>
      </c>
      <c r="Y8" s="73">
        <v>0</v>
      </c>
      <c r="Z8" s="63" t="s">
        <v>111</v>
      </c>
      <c r="AA8" s="74">
        <v>0</v>
      </c>
      <c r="AB8" s="64" t="s">
        <v>81</v>
      </c>
      <c r="AC8" s="287" t="s">
        <v>21</v>
      </c>
      <c r="AD8" s="288"/>
      <c r="AE8" s="287" t="s">
        <v>21</v>
      </c>
      <c r="AF8" s="288"/>
      <c r="AG8" s="287" t="s">
        <v>21</v>
      </c>
      <c r="AH8" s="288"/>
      <c r="AI8" s="75">
        <f t="shared" ref="AI8" si="19">$Y8*G8*$AA8</f>
        <v>0</v>
      </c>
      <c r="AJ8" s="75">
        <f t="shared" ref="AJ8" si="20">$Y8*H8*$AA8</f>
        <v>0</v>
      </c>
      <c r="AK8" s="75">
        <f t="shared" ref="AK8" si="21">$Y8*I8*$AA8</f>
        <v>0</v>
      </c>
      <c r="AL8" s="75">
        <f t="shared" ref="AL8" si="22">$Y8*J8*$AA8</f>
        <v>0</v>
      </c>
      <c r="AM8" s="75">
        <f t="shared" ref="AM8" si="23">$Y8*K8*$AA8</f>
        <v>0</v>
      </c>
      <c r="AN8" s="75">
        <f t="shared" ref="AN8" si="24">$Y8*L8*$AA8</f>
        <v>0</v>
      </c>
      <c r="AO8" s="75">
        <f t="shared" ref="AO8" si="25">$Y8*M8*$AA8</f>
        <v>0</v>
      </c>
      <c r="AP8" s="75">
        <f t="shared" ref="AP8" si="26">$Y8*N8*$AA8</f>
        <v>0</v>
      </c>
      <c r="AQ8" s="75">
        <f t="shared" ref="AQ8" si="27">$Y8*O8*$AA8</f>
        <v>0</v>
      </c>
      <c r="AR8" s="75">
        <f t="shared" ref="AR8" si="28">$Y8*P8*$AA8</f>
        <v>0</v>
      </c>
      <c r="AS8" s="75">
        <f t="shared" ref="AS8" si="29">$Y8*Q8*$AA8</f>
        <v>0</v>
      </c>
      <c r="AT8" s="75">
        <f t="shared" ref="AT8" si="30">$Y8*R8*$AA8</f>
        <v>0</v>
      </c>
      <c r="AU8" s="75">
        <f t="shared" ref="AU8" si="31">$Y8*S8*$AA8</f>
        <v>0</v>
      </c>
      <c r="AV8" s="75">
        <f t="shared" ref="AV8" si="32">$Y8*T8*$AA8</f>
        <v>0</v>
      </c>
      <c r="AW8" s="75">
        <f t="shared" ref="AW8" si="33">$Y8*U8*$AA8</f>
        <v>0</v>
      </c>
      <c r="AX8" s="75">
        <f t="shared" ref="AX8" si="34">$Y8*V8*$AA8</f>
        <v>0</v>
      </c>
      <c r="AY8" s="75">
        <f t="shared" ref="AY8" si="35">$Y8*W8*$AA8</f>
        <v>0</v>
      </c>
      <c r="AZ8" s="76">
        <f t="shared" ref="AZ8" si="36">$Y8*X8*$AA8</f>
        <v>0</v>
      </c>
    </row>
    <row r="9" spans="1:52" s="50" customFormat="1" ht="57.75" customHeight="1" x14ac:dyDescent="0.2">
      <c r="A9" s="35" t="s">
        <v>171</v>
      </c>
      <c r="B9" s="40" t="s">
        <v>23</v>
      </c>
      <c r="C9" s="40" t="s">
        <v>170</v>
      </c>
      <c r="D9" s="40" t="s">
        <v>172</v>
      </c>
      <c r="E9" s="40" t="s">
        <v>109</v>
      </c>
      <c r="F9" s="43" t="s">
        <v>173</v>
      </c>
      <c r="G9" s="71">
        <v>-1.5689848159011301E-5</v>
      </c>
      <c r="H9" s="71">
        <v>9.3881438623580005E-2</v>
      </c>
      <c r="I9" s="71">
        <v>1.4521710671472001E-3</v>
      </c>
      <c r="J9" s="71">
        <v>2.8789646641040998E-7</v>
      </c>
      <c r="K9" s="71">
        <v>8.5957978514343802E-5</v>
      </c>
      <c r="L9" s="71">
        <v>8.4002506878924494E-5</v>
      </c>
      <c r="M9" s="71">
        <v>1.11435548872726E-4</v>
      </c>
      <c r="N9" s="71">
        <v>1.8706707570907501E-6</v>
      </c>
      <c r="O9" s="71">
        <v>1.30706120402313E-3</v>
      </c>
      <c r="P9" s="72">
        <v>3.29680916561549E-3</v>
      </c>
      <c r="Q9" s="71">
        <v>1.5336490498153599E-3</v>
      </c>
      <c r="R9" s="71">
        <v>1.6783314033003299E-2</v>
      </c>
      <c r="S9" s="71">
        <v>4.9143037883063604E-3</v>
      </c>
      <c r="T9" s="71">
        <v>6.6218861763541095E-2</v>
      </c>
      <c r="U9" s="71">
        <v>6.6010409417690002E-6</v>
      </c>
      <c r="V9" s="71">
        <v>9.7974545986132108E-4</v>
      </c>
      <c r="W9" s="71">
        <v>8.10279612064598E-3</v>
      </c>
      <c r="X9" s="71">
        <v>2.1066936699599501E-4</v>
      </c>
      <c r="Y9" s="73">
        <v>0</v>
      </c>
      <c r="Z9" s="63" t="s">
        <v>111</v>
      </c>
      <c r="AA9" s="74">
        <v>0</v>
      </c>
      <c r="AB9" s="64" t="s">
        <v>81</v>
      </c>
      <c r="AC9" s="287" t="s">
        <v>21</v>
      </c>
      <c r="AD9" s="288"/>
      <c r="AE9" s="287" t="s">
        <v>21</v>
      </c>
      <c r="AF9" s="288"/>
      <c r="AG9" s="287" t="s">
        <v>21</v>
      </c>
      <c r="AH9" s="288"/>
      <c r="AI9" s="75">
        <f t="shared" ref="AI9" si="37">$Y9*G9*$AA9</f>
        <v>0</v>
      </c>
      <c r="AJ9" s="75">
        <f t="shared" ref="AJ9" si="38">$Y9*H9*$AA9</f>
        <v>0</v>
      </c>
      <c r="AK9" s="75">
        <f t="shared" ref="AK9" si="39">$Y9*I9*$AA9</f>
        <v>0</v>
      </c>
      <c r="AL9" s="75">
        <f t="shared" ref="AL9" si="40">$Y9*J9*$AA9</f>
        <v>0</v>
      </c>
      <c r="AM9" s="75">
        <f t="shared" ref="AM9" si="41">$Y9*K9*$AA9</f>
        <v>0</v>
      </c>
      <c r="AN9" s="75">
        <f t="shared" ref="AN9" si="42">$Y9*L9*$AA9</f>
        <v>0</v>
      </c>
      <c r="AO9" s="75">
        <f t="shared" ref="AO9" si="43">$Y9*M9*$AA9</f>
        <v>0</v>
      </c>
      <c r="AP9" s="75">
        <f t="shared" ref="AP9" si="44">$Y9*N9*$AA9</f>
        <v>0</v>
      </c>
      <c r="AQ9" s="75">
        <f t="shared" ref="AQ9" si="45">$Y9*O9*$AA9</f>
        <v>0</v>
      </c>
      <c r="AR9" s="75">
        <f t="shared" ref="AR9" si="46">$Y9*P9*$AA9</f>
        <v>0</v>
      </c>
      <c r="AS9" s="75">
        <f t="shared" ref="AS9" si="47">$Y9*Q9*$AA9</f>
        <v>0</v>
      </c>
      <c r="AT9" s="75">
        <f t="shared" ref="AT9" si="48">$Y9*R9*$AA9</f>
        <v>0</v>
      </c>
      <c r="AU9" s="75">
        <f t="shared" ref="AU9" si="49">$Y9*S9*$AA9</f>
        <v>0</v>
      </c>
      <c r="AV9" s="75">
        <f t="shared" ref="AV9" si="50">$Y9*T9*$AA9</f>
        <v>0</v>
      </c>
      <c r="AW9" s="75">
        <f t="shared" ref="AW9" si="51">$Y9*U9*$AA9</f>
        <v>0</v>
      </c>
      <c r="AX9" s="75">
        <f t="shared" ref="AX9" si="52">$Y9*V9*$AA9</f>
        <v>0</v>
      </c>
      <c r="AY9" s="75">
        <f t="shared" ref="AY9" si="53">$Y9*W9*$AA9</f>
        <v>0</v>
      </c>
      <c r="AZ9" s="76">
        <f t="shared" ref="AZ9" si="54">$Y9*X9*$AA9</f>
        <v>0</v>
      </c>
    </row>
    <row r="10" spans="1:52" s="50" customFormat="1" ht="57.75" customHeight="1" x14ac:dyDescent="0.2">
      <c r="A10" s="35" t="s">
        <v>176</v>
      </c>
      <c r="B10" s="40" t="s">
        <v>174</v>
      </c>
      <c r="C10" s="40" t="s">
        <v>175</v>
      </c>
      <c r="D10" s="40" t="s">
        <v>177</v>
      </c>
      <c r="E10" s="40" t="s">
        <v>178</v>
      </c>
      <c r="F10" s="40" t="s">
        <v>179</v>
      </c>
      <c r="G10" s="71">
        <v>0.20500864268373101</v>
      </c>
      <c r="H10" s="71">
        <v>24.480041404099399</v>
      </c>
      <c r="I10" s="71">
        <v>5.6498294246165599E-2</v>
      </c>
      <c r="J10" s="71">
        <v>6.1968291220363098E-6</v>
      </c>
      <c r="K10" s="71">
        <v>3.4987851961383501E-2</v>
      </c>
      <c r="L10" s="71">
        <v>3.43041569025219E-2</v>
      </c>
      <c r="M10" s="71">
        <v>7.3295923441060895E-2</v>
      </c>
      <c r="N10" s="71">
        <v>1.0901400525634901E-3</v>
      </c>
      <c r="O10" s="71">
        <v>1.29073307098032</v>
      </c>
      <c r="P10" s="72">
        <v>0.50515063515683001</v>
      </c>
      <c r="Q10" s="71">
        <v>3.65145176487201</v>
      </c>
      <c r="R10" s="71">
        <v>16.2211862584168</v>
      </c>
      <c r="S10" s="71">
        <v>1.80413686932971</v>
      </c>
      <c r="T10" s="71">
        <v>16.263046295540601</v>
      </c>
      <c r="U10" s="71">
        <v>8.7283469649201105E-3</v>
      </c>
      <c r="V10" s="71">
        <v>0.98792342835879099</v>
      </c>
      <c r="W10" s="71">
        <v>4.6587468382013002</v>
      </c>
      <c r="X10" s="71">
        <v>2.46617445896926E-2</v>
      </c>
      <c r="Y10" s="73">
        <v>0</v>
      </c>
      <c r="Z10" s="63" t="s">
        <v>180</v>
      </c>
      <c r="AA10" s="74">
        <v>0</v>
      </c>
      <c r="AB10" s="64" t="s">
        <v>81</v>
      </c>
      <c r="AC10" s="287" t="s">
        <v>21</v>
      </c>
      <c r="AD10" s="288"/>
      <c r="AE10" s="287" t="s">
        <v>21</v>
      </c>
      <c r="AF10" s="288"/>
      <c r="AG10" s="287" t="s">
        <v>21</v>
      </c>
      <c r="AH10" s="288"/>
      <c r="AI10" s="75">
        <f>$Y10/30*G10*$AA10</f>
        <v>0</v>
      </c>
      <c r="AJ10" s="75">
        <f>$Y10/30*H10*$AA10</f>
        <v>0</v>
      </c>
      <c r="AK10" s="75">
        <f>$Y10/30*I10*$AA10</f>
        <v>0</v>
      </c>
      <c r="AL10" s="75">
        <f>$Y10/30*J10*$AA10</f>
        <v>0</v>
      </c>
      <c r="AM10" s="75">
        <f t="shared" ref="AM10:AZ12" si="55">$Y10/30*K10*$AA10</f>
        <v>0</v>
      </c>
      <c r="AN10" s="75">
        <f t="shared" si="55"/>
        <v>0</v>
      </c>
      <c r="AO10" s="75">
        <f t="shared" si="55"/>
        <v>0</v>
      </c>
      <c r="AP10" s="75">
        <f t="shared" si="55"/>
        <v>0</v>
      </c>
      <c r="AQ10" s="75">
        <f t="shared" si="55"/>
        <v>0</v>
      </c>
      <c r="AR10" s="75">
        <f t="shared" si="55"/>
        <v>0</v>
      </c>
      <c r="AS10" s="75">
        <f t="shared" si="55"/>
        <v>0</v>
      </c>
      <c r="AT10" s="75">
        <f t="shared" si="55"/>
        <v>0</v>
      </c>
      <c r="AU10" s="75">
        <f t="shared" si="55"/>
        <v>0</v>
      </c>
      <c r="AV10" s="75">
        <f t="shared" si="55"/>
        <v>0</v>
      </c>
      <c r="AW10" s="75">
        <f t="shared" si="55"/>
        <v>0</v>
      </c>
      <c r="AX10" s="75">
        <f t="shared" si="55"/>
        <v>0</v>
      </c>
      <c r="AY10" s="75">
        <f t="shared" si="55"/>
        <v>0</v>
      </c>
      <c r="AZ10" s="144">
        <f t="shared" si="55"/>
        <v>0</v>
      </c>
    </row>
    <row r="11" spans="1:52" s="50" customFormat="1" ht="57.75" customHeight="1" x14ac:dyDescent="0.2">
      <c r="A11" s="37" t="s">
        <v>182</v>
      </c>
      <c r="B11" s="40" t="s">
        <v>23</v>
      </c>
      <c r="C11" s="40" t="s">
        <v>181</v>
      </c>
      <c r="D11" s="40" t="s">
        <v>183</v>
      </c>
      <c r="E11" s="40" t="s">
        <v>91</v>
      </c>
      <c r="F11" s="40" t="s">
        <v>184</v>
      </c>
      <c r="G11" s="71">
        <v>8.5143623243780896E-3</v>
      </c>
      <c r="H11" s="71">
        <v>2.24606214419831</v>
      </c>
      <c r="I11" s="71">
        <v>2.4082888768358298E-3</v>
      </c>
      <c r="J11" s="71">
        <v>7.76745756012715E-7</v>
      </c>
      <c r="K11" s="71">
        <v>1.7630273207455199E-3</v>
      </c>
      <c r="L11" s="71">
        <v>1.7336680941292401E-3</v>
      </c>
      <c r="M11" s="71">
        <v>1.8149581088346301E-3</v>
      </c>
      <c r="N11" s="71">
        <v>4.0237245064465101E-5</v>
      </c>
      <c r="O11" s="71">
        <v>5.7361442893398999E-2</v>
      </c>
      <c r="P11" s="72">
        <v>6.5887621476283798E-3</v>
      </c>
      <c r="Q11" s="71">
        <v>3.9411893436274402E-2</v>
      </c>
      <c r="R11" s="71">
        <v>0.99621876967387701</v>
      </c>
      <c r="S11" s="71">
        <v>0.27042752542464898</v>
      </c>
      <c r="T11" s="71">
        <v>2.4217847103203902</v>
      </c>
      <c r="U11" s="71">
        <v>6.8405211077128504E-4</v>
      </c>
      <c r="V11" s="71">
        <v>4.2153187306318798E-2</v>
      </c>
      <c r="W11" s="71">
        <v>0.25003509008487101</v>
      </c>
      <c r="X11" s="71">
        <v>1.0771493588741601E-3</v>
      </c>
      <c r="Y11" s="73">
        <v>0</v>
      </c>
      <c r="Z11" s="63" t="s">
        <v>185</v>
      </c>
      <c r="AA11" s="74">
        <v>0</v>
      </c>
      <c r="AB11" s="64" t="s">
        <v>81</v>
      </c>
      <c r="AC11" s="287" t="s">
        <v>21</v>
      </c>
      <c r="AD11" s="288"/>
      <c r="AE11" s="287" t="s">
        <v>21</v>
      </c>
      <c r="AF11" s="288"/>
      <c r="AG11" s="287" t="s">
        <v>21</v>
      </c>
      <c r="AH11" s="288"/>
      <c r="AI11" s="75">
        <f>$Y11/30*G11*$AA11</f>
        <v>0</v>
      </c>
      <c r="AJ11" s="75">
        <f t="shared" ref="AJ11:AL12" si="56">$Y11/30*H11*$AA11</f>
        <v>0</v>
      </c>
      <c r="AK11" s="75">
        <f t="shared" si="56"/>
        <v>0</v>
      </c>
      <c r="AL11" s="75">
        <f t="shared" si="56"/>
        <v>0</v>
      </c>
      <c r="AM11" s="75">
        <f t="shared" si="55"/>
        <v>0</v>
      </c>
      <c r="AN11" s="75">
        <f t="shared" si="55"/>
        <v>0</v>
      </c>
      <c r="AO11" s="75">
        <f t="shared" si="55"/>
        <v>0</v>
      </c>
      <c r="AP11" s="75">
        <f t="shared" si="55"/>
        <v>0</v>
      </c>
      <c r="AQ11" s="75">
        <f t="shared" ref="AQ11:AQ12" si="57">$Y11/30*O11*$AA11</f>
        <v>0</v>
      </c>
      <c r="AR11" s="75">
        <f t="shared" ref="AR11:AR12" si="58">$Y11/30*P11*$AA11</f>
        <v>0</v>
      </c>
      <c r="AS11" s="75">
        <f t="shared" ref="AS11:AS12" si="59">$Y11/30*Q11*$AA11</f>
        <v>0</v>
      </c>
      <c r="AT11" s="75">
        <f t="shared" ref="AT11:AT12" si="60">$Y11/30*R11*$AA11</f>
        <v>0</v>
      </c>
      <c r="AU11" s="75">
        <f t="shared" ref="AU11:AU12" si="61">$Y11/30*S11*$AA11</f>
        <v>0</v>
      </c>
      <c r="AV11" s="75">
        <f t="shared" ref="AV11:AV12" si="62">$Y11/30*T11*$AA11</f>
        <v>0</v>
      </c>
      <c r="AW11" s="75">
        <f t="shared" ref="AW11:AW12" si="63">$Y11/30*U11*$AA11</f>
        <v>0</v>
      </c>
      <c r="AX11" s="75">
        <f t="shared" ref="AX11:AX12" si="64">$Y11/30*V11*$AA11</f>
        <v>0</v>
      </c>
      <c r="AY11" s="75">
        <f t="shared" ref="AY11:AY12" si="65">$Y11/30*W11*$AA11</f>
        <v>0</v>
      </c>
      <c r="AZ11" s="144">
        <f t="shared" ref="AZ11:AZ12" si="66">$Y11/30*X11*$AA11</f>
        <v>0</v>
      </c>
    </row>
    <row r="12" spans="1:52" s="50" customFormat="1" ht="57.75" customHeight="1" x14ac:dyDescent="0.2">
      <c r="A12" s="35" t="s">
        <v>186</v>
      </c>
      <c r="B12" s="40" t="s">
        <v>23</v>
      </c>
      <c r="C12" s="40" t="s">
        <v>188</v>
      </c>
      <c r="D12" s="40" t="s">
        <v>187</v>
      </c>
      <c r="E12" s="40" t="s">
        <v>109</v>
      </c>
      <c r="F12" s="43" t="s">
        <v>189</v>
      </c>
      <c r="G12" s="71">
        <v>1.37092173526898E-3</v>
      </c>
      <c r="H12" s="71">
        <v>0.36022223391996899</v>
      </c>
      <c r="I12" s="71">
        <v>5.3523354718735703E-4</v>
      </c>
      <c r="J12" s="71">
        <v>4.2775768204934199E-8</v>
      </c>
      <c r="K12" s="71">
        <v>5.5281319279545395E-4</v>
      </c>
      <c r="L12" s="71">
        <v>5.1324499274698395E-4</v>
      </c>
      <c r="M12" s="71">
        <v>6.9617818451999597E-3</v>
      </c>
      <c r="N12" s="71">
        <v>7.1410531188224602E-6</v>
      </c>
      <c r="O12" s="71">
        <v>1.6135372604050201E-2</v>
      </c>
      <c r="P12" s="72">
        <v>4.1110533232963299E-2</v>
      </c>
      <c r="Q12" s="71">
        <v>4.1107633806652197E-3</v>
      </c>
      <c r="R12" s="71">
        <v>0.14790938059997799</v>
      </c>
      <c r="S12" s="71">
        <v>8.9409568716727894E-2</v>
      </c>
      <c r="T12" s="71">
        <v>0.20238172028127299</v>
      </c>
      <c r="U12" s="71">
        <v>8.6419907983854594E-5</v>
      </c>
      <c r="V12" s="71">
        <v>1.1441014828679499E-2</v>
      </c>
      <c r="W12" s="71">
        <v>5.0067654569347197E-2</v>
      </c>
      <c r="X12" s="71">
        <v>3.4890957747588298E-4</v>
      </c>
      <c r="Y12" s="73">
        <v>0</v>
      </c>
      <c r="Z12" s="63" t="s">
        <v>185</v>
      </c>
      <c r="AA12" s="74">
        <v>0</v>
      </c>
      <c r="AB12" s="64" t="s">
        <v>81</v>
      </c>
      <c r="AC12" s="287" t="s">
        <v>21</v>
      </c>
      <c r="AD12" s="288"/>
      <c r="AE12" s="287" t="s">
        <v>21</v>
      </c>
      <c r="AF12" s="288"/>
      <c r="AG12" s="287" t="s">
        <v>21</v>
      </c>
      <c r="AH12" s="288"/>
      <c r="AI12" s="75">
        <f>$Y12/30*G12*$AA12</f>
        <v>0</v>
      </c>
      <c r="AJ12" s="75">
        <f t="shared" si="56"/>
        <v>0</v>
      </c>
      <c r="AK12" s="75">
        <f t="shared" si="56"/>
        <v>0</v>
      </c>
      <c r="AL12" s="75">
        <f t="shared" si="56"/>
        <v>0</v>
      </c>
      <c r="AM12" s="75">
        <f t="shared" si="55"/>
        <v>0</v>
      </c>
      <c r="AN12" s="75">
        <f t="shared" si="55"/>
        <v>0</v>
      </c>
      <c r="AO12" s="75">
        <f t="shared" si="55"/>
        <v>0</v>
      </c>
      <c r="AP12" s="75">
        <f t="shared" si="55"/>
        <v>0</v>
      </c>
      <c r="AQ12" s="75">
        <f t="shared" si="57"/>
        <v>0</v>
      </c>
      <c r="AR12" s="75">
        <f t="shared" si="58"/>
        <v>0</v>
      </c>
      <c r="AS12" s="75">
        <f t="shared" si="59"/>
        <v>0</v>
      </c>
      <c r="AT12" s="75">
        <f t="shared" si="60"/>
        <v>0</v>
      </c>
      <c r="AU12" s="75">
        <f t="shared" si="61"/>
        <v>0</v>
      </c>
      <c r="AV12" s="75">
        <f t="shared" si="62"/>
        <v>0</v>
      </c>
      <c r="AW12" s="75">
        <f t="shared" si="63"/>
        <v>0</v>
      </c>
      <c r="AX12" s="75">
        <f t="shared" si="64"/>
        <v>0</v>
      </c>
      <c r="AY12" s="75">
        <f t="shared" si="65"/>
        <v>0</v>
      </c>
      <c r="AZ12" s="144">
        <f t="shared" si="66"/>
        <v>0</v>
      </c>
    </row>
    <row r="13" spans="1:52" s="50" customFormat="1" ht="57.75" customHeight="1" x14ac:dyDescent="0.2">
      <c r="A13" s="80" t="s">
        <v>24</v>
      </c>
      <c r="B13" s="291" t="s">
        <v>21</v>
      </c>
      <c r="C13" s="292"/>
      <c r="D13" s="293" t="s">
        <v>21</v>
      </c>
      <c r="E13" s="292"/>
      <c r="F13" s="292"/>
      <c r="G13" s="77"/>
      <c r="H13" s="77"/>
      <c r="I13" s="77"/>
      <c r="J13" s="77"/>
      <c r="K13" s="77"/>
      <c r="L13" s="77"/>
      <c r="M13" s="77"/>
      <c r="N13" s="77"/>
      <c r="O13" s="77"/>
      <c r="P13" s="77"/>
      <c r="Q13" s="77"/>
      <c r="R13" s="27"/>
      <c r="S13" s="27"/>
      <c r="T13" s="27"/>
      <c r="U13" s="27"/>
      <c r="V13" s="27"/>
      <c r="W13" s="27"/>
      <c r="X13" s="27"/>
      <c r="Y13" s="294" t="s">
        <v>21</v>
      </c>
      <c r="Z13" s="280"/>
      <c r="AA13" s="280"/>
      <c r="AB13" s="280"/>
      <c r="AC13" s="280"/>
      <c r="AD13" s="280"/>
      <c r="AE13" s="280"/>
      <c r="AF13" s="280"/>
      <c r="AG13" s="280"/>
      <c r="AH13" s="280"/>
      <c r="AI13" s="75">
        <f t="shared" ref="AI13:AZ13" si="67">SUM(AI5:AI12)</f>
        <v>0</v>
      </c>
      <c r="AJ13" s="75">
        <f t="shared" si="67"/>
        <v>0</v>
      </c>
      <c r="AK13" s="75">
        <f t="shared" si="67"/>
        <v>0</v>
      </c>
      <c r="AL13" s="75">
        <f t="shared" si="67"/>
        <v>0</v>
      </c>
      <c r="AM13" s="75">
        <f t="shared" si="67"/>
        <v>0</v>
      </c>
      <c r="AN13" s="75">
        <f t="shared" si="67"/>
        <v>0</v>
      </c>
      <c r="AO13" s="75">
        <f t="shared" si="67"/>
        <v>0</v>
      </c>
      <c r="AP13" s="75">
        <f t="shared" si="67"/>
        <v>0</v>
      </c>
      <c r="AQ13" s="75">
        <f t="shared" si="67"/>
        <v>0</v>
      </c>
      <c r="AR13" s="75">
        <f t="shared" si="67"/>
        <v>0</v>
      </c>
      <c r="AS13" s="75">
        <f t="shared" si="67"/>
        <v>0</v>
      </c>
      <c r="AT13" s="75">
        <f t="shared" si="67"/>
        <v>0</v>
      </c>
      <c r="AU13" s="75">
        <f t="shared" si="67"/>
        <v>0</v>
      </c>
      <c r="AV13" s="75">
        <f t="shared" si="67"/>
        <v>0</v>
      </c>
      <c r="AW13" s="75">
        <f t="shared" si="67"/>
        <v>0</v>
      </c>
      <c r="AX13" s="75">
        <f t="shared" si="67"/>
        <v>0</v>
      </c>
      <c r="AY13" s="75">
        <f t="shared" si="67"/>
        <v>0</v>
      </c>
      <c r="AZ13" s="76">
        <f t="shared" si="67"/>
        <v>0</v>
      </c>
    </row>
    <row r="14" spans="1:52" ht="14.25" customHeight="1" x14ac:dyDescent="0.2"/>
    <row r="15" spans="1:52" ht="14.25" customHeight="1" x14ac:dyDescent="0.2"/>
    <row r="16" spans="1:52" ht="14.25" customHeight="1" x14ac:dyDescent="0.2"/>
    <row r="17" spans="3:3" ht="14.25" customHeight="1" x14ac:dyDescent="0.2"/>
    <row r="18" spans="3:3" ht="14.25" customHeight="1" x14ac:dyDescent="0.2"/>
    <row r="19" spans="3:3" ht="14.25" customHeight="1" x14ac:dyDescent="0.2">
      <c r="C19" s="14"/>
    </row>
    <row r="20" spans="3:3" ht="14.25" customHeight="1" x14ac:dyDescent="0.2"/>
    <row r="21" spans="3:3" ht="14.25" customHeight="1" x14ac:dyDescent="0.2"/>
    <row r="22" spans="3:3" ht="14.25" customHeight="1" x14ac:dyDescent="0.2">
      <c r="C22" s="14"/>
    </row>
    <row r="23" spans="3:3" ht="14.25" customHeight="1" x14ac:dyDescent="0.2">
      <c r="C23" s="14"/>
    </row>
    <row r="24" spans="3:3" ht="14.25" customHeight="1" x14ac:dyDescent="0.2">
      <c r="C24" s="14"/>
    </row>
    <row r="25" spans="3:3" ht="14.25" customHeight="1" x14ac:dyDescent="0.2">
      <c r="C25" s="14"/>
    </row>
    <row r="26" spans="3:3" ht="14.25" customHeight="1" x14ac:dyDescent="0.2">
      <c r="C26" s="14"/>
    </row>
    <row r="27" spans="3:3" ht="14.25" customHeight="1" x14ac:dyDescent="0.2">
      <c r="C27" s="14"/>
    </row>
    <row r="28" spans="3:3" ht="14.25" customHeight="1" x14ac:dyDescent="0.2"/>
    <row r="29" spans="3:3" ht="14.25" customHeight="1" x14ac:dyDescent="0.2"/>
    <row r="30" spans="3:3" ht="14.25" customHeight="1" x14ac:dyDescent="0.2"/>
    <row r="31" spans="3:3" ht="14.25" customHeight="1" x14ac:dyDescent="0.2"/>
    <row r="32" spans="3:3"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mergeCells count="37">
    <mergeCell ref="AG9:AH9"/>
    <mergeCell ref="AC10:AD10"/>
    <mergeCell ref="AE10:AF10"/>
    <mergeCell ref="AG10:AH10"/>
    <mergeCell ref="AG6:AH6"/>
    <mergeCell ref="AC7:AD7"/>
    <mergeCell ref="AE7:AF7"/>
    <mergeCell ref="AG7:AH7"/>
    <mergeCell ref="AC8:AD8"/>
    <mergeCell ref="AE8:AF8"/>
    <mergeCell ref="AG8:AH8"/>
    <mergeCell ref="AG12:AH12"/>
    <mergeCell ref="AA3:AB3"/>
    <mergeCell ref="B3:B4"/>
    <mergeCell ref="B13:C13"/>
    <mergeCell ref="D13:F13"/>
    <mergeCell ref="Y13:AH13"/>
    <mergeCell ref="AC3:AD3"/>
    <mergeCell ref="AC5:AD5"/>
    <mergeCell ref="AE5:AF5"/>
    <mergeCell ref="AG5:AH5"/>
    <mergeCell ref="AC11:AD11"/>
    <mergeCell ref="AE11:AF11"/>
    <mergeCell ref="AG11:AH11"/>
    <mergeCell ref="AE3:AF3"/>
    <mergeCell ref="AG3:AH3"/>
    <mergeCell ref="AC12:AD12"/>
    <mergeCell ref="AE12:AF12"/>
    <mergeCell ref="C3:C4"/>
    <mergeCell ref="A1:C1"/>
    <mergeCell ref="F1:I1"/>
    <mergeCell ref="A3:A4"/>
    <mergeCell ref="Y3:Z3"/>
    <mergeCell ref="AC6:AD6"/>
    <mergeCell ref="AE6:AF6"/>
    <mergeCell ref="AC9:AD9"/>
    <mergeCell ref="AE9:AF9"/>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5"/>
  <sheetViews>
    <sheetView workbookViewId="0">
      <pane xSplit="2" ySplit="4" topLeftCell="AA5" activePane="bottomRight" state="frozen"/>
      <selection pane="topRight" activeCell="C1" sqref="C1"/>
      <selection pane="bottomLeft" activeCell="A5" sqref="A5"/>
      <selection pane="bottomRight" activeCell="A3" sqref="A3:A4"/>
    </sheetView>
  </sheetViews>
  <sheetFormatPr baseColWidth="10" defaultColWidth="12.625" defaultRowHeight="15" customHeight="1" x14ac:dyDescent="0.2"/>
  <cols>
    <col min="1" max="1" width="24" customWidth="1"/>
    <col min="2" max="3" width="15.125" customWidth="1"/>
    <col min="4" max="6" width="25.125" customWidth="1"/>
    <col min="7" max="24" width="25.125" hidden="1" customWidth="1"/>
    <col min="25" max="28" width="25.125" customWidth="1"/>
    <col min="29" max="34" width="25.125" hidden="1" customWidth="1"/>
    <col min="35" max="52" width="25.125" customWidth="1"/>
  </cols>
  <sheetData>
    <row r="1" spans="1:52" ht="72" customHeight="1" x14ac:dyDescent="0.2">
      <c r="A1" s="267" t="s">
        <v>113</v>
      </c>
      <c r="B1" s="268"/>
      <c r="C1" s="269"/>
    </row>
    <row r="2" spans="1:52" ht="14.25" customHeight="1" x14ac:dyDescent="0.2"/>
    <row r="3" spans="1:52" s="50" customFormat="1" ht="24" customHeight="1" x14ac:dyDescent="0.2">
      <c r="A3" s="298" t="s">
        <v>32</v>
      </c>
      <c r="B3" s="276" t="s">
        <v>33</v>
      </c>
      <c r="C3" s="276" t="s">
        <v>34</v>
      </c>
      <c r="D3" s="92" t="s">
        <v>35</v>
      </c>
      <c r="E3" s="92" t="s">
        <v>36</v>
      </c>
      <c r="F3" s="92" t="s">
        <v>37</v>
      </c>
      <c r="G3" s="44" t="s">
        <v>38</v>
      </c>
      <c r="H3" s="65" t="s">
        <v>39</v>
      </c>
      <c r="I3" s="44" t="s">
        <v>40</v>
      </c>
      <c r="J3" s="44" t="s">
        <v>41</v>
      </c>
      <c r="K3" s="65" t="s">
        <v>42</v>
      </c>
      <c r="L3" s="44" t="s">
        <v>43</v>
      </c>
      <c r="M3" s="44" t="s">
        <v>44</v>
      </c>
      <c r="N3" s="44" t="s">
        <v>45</v>
      </c>
      <c r="O3" s="44" t="s">
        <v>46</v>
      </c>
      <c r="P3" s="44" t="s">
        <v>47</v>
      </c>
      <c r="Q3" s="44" t="s">
        <v>48</v>
      </c>
      <c r="R3" s="44" t="s">
        <v>49</v>
      </c>
      <c r="S3" s="44" t="s">
        <v>50</v>
      </c>
      <c r="T3" s="44" t="s">
        <v>51</v>
      </c>
      <c r="U3" s="44" t="s">
        <v>52</v>
      </c>
      <c r="V3" s="44" t="s">
        <v>53</v>
      </c>
      <c r="W3" s="44" t="s">
        <v>54</v>
      </c>
      <c r="X3" s="44" t="s">
        <v>55</v>
      </c>
      <c r="Y3" s="290" t="s">
        <v>56</v>
      </c>
      <c r="Z3" s="282"/>
      <c r="AA3" s="290" t="s">
        <v>57</v>
      </c>
      <c r="AB3" s="282"/>
      <c r="AC3" s="290" t="s">
        <v>58</v>
      </c>
      <c r="AD3" s="282"/>
      <c r="AE3" s="290" t="s">
        <v>59</v>
      </c>
      <c r="AF3" s="282"/>
      <c r="AG3" s="290" t="s">
        <v>60</v>
      </c>
      <c r="AH3" s="282"/>
      <c r="AI3" s="66" t="s">
        <v>38</v>
      </c>
      <c r="AJ3" s="67" t="s">
        <v>39</v>
      </c>
      <c r="AK3" s="66" t="s">
        <v>40</v>
      </c>
      <c r="AL3" s="66" t="s">
        <v>41</v>
      </c>
      <c r="AM3" s="66" t="s">
        <v>42</v>
      </c>
      <c r="AN3" s="66" t="s">
        <v>43</v>
      </c>
      <c r="AO3" s="66" t="s">
        <v>44</v>
      </c>
      <c r="AP3" s="66" t="s">
        <v>45</v>
      </c>
      <c r="AQ3" s="66" t="s">
        <v>46</v>
      </c>
      <c r="AR3" s="66" t="s">
        <v>47</v>
      </c>
      <c r="AS3" s="66" t="s">
        <v>48</v>
      </c>
      <c r="AT3" s="66" t="s">
        <v>49</v>
      </c>
      <c r="AU3" s="66" t="s">
        <v>50</v>
      </c>
      <c r="AV3" s="66" t="s">
        <v>51</v>
      </c>
      <c r="AW3" s="66" t="s">
        <v>52</v>
      </c>
      <c r="AX3" s="66" t="s">
        <v>53</v>
      </c>
      <c r="AY3" s="66" t="s">
        <v>54</v>
      </c>
      <c r="AZ3" s="82" t="s">
        <v>55</v>
      </c>
    </row>
    <row r="4" spans="1:52" s="50" customFormat="1" ht="14.25" customHeight="1" x14ac:dyDescent="0.2">
      <c r="A4" s="277"/>
      <c r="B4" s="277"/>
      <c r="C4" s="277"/>
      <c r="D4" s="93"/>
      <c r="E4" s="93"/>
      <c r="F4" s="93"/>
      <c r="G4" s="68" t="s">
        <v>5</v>
      </c>
      <c r="H4" s="68" t="s">
        <v>6</v>
      </c>
      <c r="I4" s="68" t="s">
        <v>7</v>
      </c>
      <c r="J4" s="68" t="s">
        <v>8</v>
      </c>
      <c r="K4" s="68" t="s">
        <v>9</v>
      </c>
      <c r="L4" s="68" t="s">
        <v>9</v>
      </c>
      <c r="M4" s="68" t="s">
        <v>10</v>
      </c>
      <c r="N4" s="68" t="s">
        <v>11</v>
      </c>
      <c r="O4" s="68" t="s">
        <v>6</v>
      </c>
      <c r="P4" s="68" t="s">
        <v>12</v>
      </c>
      <c r="Q4" s="68" t="s">
        <v>13</v>
      </c>
      <c r="R4" s="68" t="s">
        <v>6</v>
      </c>
      <c r="S4" s="68" t="s">
        <v>6</v>
      </c>
      <c r="T4" s="68" t="s">
        <v>14</v>
      </c>
      <c r="U4" s="68" t="s">
        <v>15</v>
      </c>
      <c r="V4" s="68" t="s">
        <v>6</v>
      </c>
      <c r="W4" s="68" t="s">
        <v>16</v>
      </c>
      <c r="X4" s="68" t="s">
        <v>17</v>
      </c>
      <c r="Y4" s="69" t="s">
        <v>61</v>
      </c>
      <c r="Z4" s="69" t="s">
        <v>62</v>
      </c>
      <c r="AA4" s="69" t="s">
        <v>63</v>
      </c>
      <c r="AB4" s="69" t="s">
        <v>64</v>
      </c>
      <c r="AC4" s="69" t="s">
        <v>65</v>
      </c>
      <c r="AD4" s="69" t="s">
        <v>66</v>
      </c>
      <c r="AE4" s="69" t="s">
        <v>67</v>
      </c>
      <c r="AF4" s="69" t="s">
        <v>68</v>
      </c>
      <c r="AG4" s="69" t="s">
        <v>69</v>
      </c>
      <c r="AH4" s="69" t="s">
        <v>70</v>
      </c>
      <c r="AI4" s="70" t="s">
        <v>5</v>
      </c>
      <c r="AJ4" s="70" t="s">
        <v>6</v>
      </c>
      <c r="AK4" s="70" t="s">
        <v>7</v>
      </c>
      <c r="AL4" s="70" t="s">
        <v>8</v>
      </c>
      <c r="AM4" s="70" t="s">
        <v>9</v>
      </c>
      <c r="AN4" s="70" t="s">
        <v>9</v>
      </c>
      <c r="AO4" s="70" t="s">
        <v>10</v>
      </c>
      <c r="AP4" s="70" t="s">
        <v>11</v>
      </c>
      <c r="AQ4" s="70" t="s">
        <v>6</v>
      </c>
      <c r="AR4" s="70" t="s">
        <v>12</v>
      </c>
      <c r="AS4" s="70" t="s">
        <v>13</v>
      </c>
      <c r="AT4" s="70" t="s">
        <v>6</v>
      </c>
      <c r="AU4" s="70" t="s">
        <v>6</v>
      </c>
      <c r="AV4" s="70" t="s">
        <v>14</v>
      </c>
      <c r="AW4" s="70" t="s">
        <v>15</v>
      </c>
      <c r="AX4" s="70" t="s">
        <v>6</v>
      </c>
      <c r="AY4" s="70" t="s">
        <v>16</v>
      </c>
      <c r="AZ4" s="83" t="s">
        <v>17</v>
      </c>
    </row>
    <row r="5" spans="1:52" s="50" customFormat="1" ht="57.75" customHeight="1" x14ac:dyDescent="0.2">
      <c r="A5" s="94" t="s">
        <v>119</v>
      </c>
      <c r="B5" s="95" t="s">
        <v>114</v>
      </c>
      <c r="C5" s="96" t="s">
        <v>264</v>
      </c>
      <c r="D5" s="96" t="s">
        <v>265</v>
      </c>
      <c r="E5" s="96" t="s">
        <v>83</v>
      </c>
      <c r="F5" s="96" t="s">
        <v>21</v>
      </c>
      <c r="G5" s="71">
        <v>9.8615242235109909E-4</v>
      </c>
      <c r="H5" s="71">
        <v>1.8604926761475999</v>
      </c>
      <c r="I5" s="71">
        <v>8.8776827996359803E-4</v>
      </c>
      <c r="J5" s="71">
        <v>1.6678497640587999E-7</v>
      </c>
      <c r="K5" s="71">
        <v>8.59754552533002E-4</v>
      </c>
      <c r="L5" s="71">
        <v>8.2453848819986398E-4</v>
      </c>
      <c r="M5" s="71">
        <v>1.8930980713662499E-3</v>
      </c>
      <c r="N5" s="71">
        <v>6.13513877920702E-6</v>
      </c>
      <c r="O5" s="71">
        <v>3.6859658818718902E-2</v>
      </c>
      <c r="P5" s="72">
        <v>6.7697881699933602E-3</v>
      </c>
      <c r="Q5" s="71">
        <v>7.75282145198475E-3</v>
      </c>
      <c r="R5" s="71">
        <v>0.31354497617058102</v>
      </c>
      <c r="S5" s="71">
        <v>2.9574341394247999E-2</v>
      </c>
      <c r="T5" s="71">
        <v>0.33337694334454099</v>
      </c>
      <c r="U5" s="71">
        <v>4.6626001943362799E-5</v>
      </c>
      <c r="V5" s="71">
        <v>2.86692736074564E-2</v>
      </c>
      <c r="W5" s="71">
        <v>0.103465669231028</v>
      </c>
      <c r="X5" s="71">
        <v>3.8639366178100501E-4</v>
      </c>
      <c r="Y5" s="84">
        <v>0</v>
      </c>
      <c r="Z5" s="81" t="s">
        <v>115</v>
      </c>
      <c r="AA5" s="85">
        <v>1</v>
      </c>
      <c r="AB5" s="81" t="s">
        <v>116</v>
      </c>
      <c r="AC5" s="297" t="s">
        <v>21</v>
      </c>
      <c r="AD5" s="288"/>
      <c r="AE5" s="297" t="s">
        <v>21</v>
      </c>
      <c r="AF5" s="288"/>
      <c r="AG5" s="297" t="s">
        <v>21</v>
      </c>
      <c r="AH5" s="288"/>
      <c r="AI5" s="75">
        <f t="shared" ref="AI5:AZ6" si="0">$Y5*G5/$AA5</f>
        <v>0</v>
      </c>
      <c r="AJ5" s="75">
        <f t="shared" si="0"/>
        <v>0</v>
      </c>
      <c r="AK5" s="75">
        <f t="shared" si="0"/>
        <v>0</v>
      </c>
      <c r="AL5" s="75">
        <f t="shared" si="0"/>
        <v>0</v>
      </c>
      <c r="AM5" s="75">
        <f t="shared" si="0"/>
        <v>0</v>
      </c>
      <c r="AN5" s="75">
        <f t="shared" si="0"/>
        <v>0</v>
      </c>
      <c r="AO5" s="75">
        <f t="shared" si="0"/>
        <v>0</v>
      </c>
      <c r="AP5" s="75">
        <f t="shared" si="0"/>
        <v>0</v>
      </c>
      <c r="AQ5" s="75">
        <f t="shared" si="0"/>
        <v>0</v>
      </c>
      <c r="AR5" s="75">
        <f t="shared" si="0"/>
        <v>0</v>
      </c>
      <c r="AS5" s="75">
        <f t="shared" si="0"/>
        <v>0</v>
      </c>
      <c r="AT5" s="75">
        <f t="shared" si="0"/>
        <v>0</v>
      </c>
      <c r="AU5" s="75">
        <f t="shared" si="0"/>
        <v>0</v>
      </c>
      <c r="AV5" s="75">
        <f t="shared" si="0"/>
        <v>0</v>
      </c>
      <c r="AW5" s="75">
        <f t="shared" si="0"/>
        <v>0</v>
      </c>
      <c r="AX5" s="75">
        <f t="shared" si="0"/>
        <v>0</v>
      </c>
      <c r="AY5" s="75">
        <f t="shared" si="0"/>
        <v>0</v>
      </c>
      <c r="AZ5" s="76">
        <f t="shared" si="0"/>
        <v>0</v>
      </c>
    </row>
    <row r="6" spans="1:52" s="50" customFormat="1" ht="57.75" customHeight="1" x14ac:dyDescent="0.2">
      <c r="A6" s="94" t="s">
        <v>120</v>
      </c>
      <c r="B6" s="96" t="s">
        <v>114</v>
      </c>
      <c r="C6" s="96" t="s">
        <v>269</v>
      </c>
      <c r="D6" s="96" t="s">
        <v>266</v>
      </c>
      <c r="E6" s="96" t="s">
        <v>270</v>
      </c>
      <c r="F6" s="96" t="s">
        <v>267</v>
      </c>
      <c r="G6" s="71">
        <v>1.5327454457271499E-3</v>
      </c>
      <c r="H6" s="71">
        <v>2.9133368894118798</v>
      </c>
      <c r="I6" s="71">
        <v>9.4573881263001298E-4</v>
      </c>
      <c r="J6" s="71">
        <v>7.0555106134636098E-8</v>
      </c>
      <c r="K6" s="71">
        <v>6.3175135207431095E-4</v>
      </c>
      <c r="L6" s="71">
        <v>5.6075157423380001E-4</v>
      </c>
      <c r="M6" s="71">
        <v>2.74311973542656E-3</v>
      </c>
      <c r="N6" s="71">
        <v>1.2438180523632799E-5</v>
      </c>
      <c r="O6" s="71">
        <v>6.0722601554444602E-2</v>
      </c>
      <c r="P6" s="71">
        <v>4.8466928704536298E-3</v>
      </c>
      <c r="Q6" s="71">
        <v>4.6546192990110397E-2</v>
      </c>
      <c r="R6" s="71">
        <v>0.62649419226885095</v>
      </c>
      <c r="S6" s="71">
        <v>2.6746997363653401E-2</v>
      </c>
      <c r="T6" s="71">
        <v>0.14686363323777701</v>
      </c>
      <c r="U6" s="71">
        <v>9.1583457245396894E-5</v>
      </c>
      <c r="V6" s="71">
        <v>4.7444243329965503E-2</v>
      </c>
      <c r="W6" s="71">
        <v>4.0859549545087803E-2</v>
      </c>
      <c r="X6" s="71">
        <v>3.9538104480910102E-4</v>
      </c>
      <c r="Y6" s="84">
        <v>0</v>
      </c>
      <c r="Z6" s="81" t="s">
        <v>115</v>
      </c>
      <c r="AA6" s="85">
        <v>1</v>
      </c>
      <c r="AB6" s="81" t="s">
        <v>116</v>
      </c>
      <c r="AC6" s="297" t="s">
        <v>21</v>
      </c>
      <c r="AD6" s="288"/>
      <c r="AE6" s="297" t="s">
        <v>21</v>
      </c>
      <c r="AF6" s="288"/>
      <c r="AG6" s="297" t="s">
        <v>21</v>
      </c>
      <c r="AH6" s="288"/>
      <c r="AI6" s="75">
        <f t="shared" si="0"/>
        <v>0</v>
      </c>
      <c r="AJ6" s="75">
        <f t="shared" si="0"/>
        <v>0</v>
      </c>
      <c r="AK6" s="75">
        <f t="shared" si="0"/>
        <v>0</v>
      </c>
      <c r="AL6" s="75">
        <f t="shared" si="0"/>
        <v>0</v>
      </c>
      <c r="AM6" s="75">
        <f t="shared" si="0"/>
        <v>0</v>
      </c>
      <c r="AN6" s="75">
        <f t="shared" si="0"/>
        <v>0</v>
      </c>
      <c r="AO6" s="75">
        <f t="shared" si="0"/>
        <v>0</v>
      </c>
      <c r="AP6" s="75">
        <f t="shared" si="0"/>
        <v>0</v>
      </c>
      <c r="AQ6" s="75">
        <f t="shared" si="0"/>
        <v>0</v>
      </c>
      <c r="AR6" s="75">
        <f t="shared" si="0"/>
        <v>0</v>
      </c>
      <c r="AS6" s="75">
        <f t="shared" si="0"/>
        <v>0</v>
      </c>
      <c r="AT6" s="75">
        <f t="shared" si="0"/>
        <v>0</v>
      </c>
      <c r="AU6" s="75">
        <f t="shared" si="0"/>
        <v>0</v>
      </c>
      <c r="AV6" s="75">
        <f t="shared" si="0"/>
        <v>0</v>
      </c>
      <c r="AW6" s="75">
        <f t="shared" si="0"/>
        <v>0</v>
      </c>
      <c r="AX6" s="75">
        <f t="shared" si="0"/>
        <v>0</v>
      </c>
      <c r="AY6" s="75">
        <f t="shared" si="0"/>
        <v>0</v>
      </c>
      <c r="AZ6" s="76">
        <f t="shared" si="0"/>
        <v>0</v>
      </c>
    </row>
    <row r="7" spans="1:52" s="50" customFormat="1" ht="57.75" customHeight="1" x14ac:dyDescent="0.2">
      <c r="A7" s="94" t="s">
        <v>121</v>
      </c>
      <c r="B7" s="96" t="s">
        <v>114</v>
      </c>
      <c r="C7" s="96" t="s">
        <v>272</v>
      </c>
      <c r="D7" s="96" t="s">
        <v>266</v>
      </c>
      <c r="E7" s="96" t="s">
        <v>271</v>
      </c>
      <c r="F7" s="96" t="s">
        <v>268</v>
      </c>
      <c r="G7" s="71">
        <v>1.7152247021326699E-3</v>
      </c>
      <c r="H7" s="71">
        <v>2.8817124768782598</v>
      </c>
      <c r="I7" s="71">
        <v>5.8903589288727303E-4</v>
      </c>
      <c r="J7" s="71">
        <v>5.5234259552788998E-8</v>
      </c>
      <c r="K7" s="71">
        <v>4.4166196159019098E-4</v>
      </c>
      <c r="L7" s="71">
        <v>3.7144623671087502E-4</v>
      </c>
      <c r="M7" s="71">
        <v>2.7307837870835599E-3</v>
      </c>
      <c r="N7" s="71">
        <v>1.01742639764348E-5</v>
      </c>
      <c r="O7" s="71">
        <v>6.0160992673129E-2</v>
      </c>
      <c r="P7" s="71">
        <v>6.2860623576841803E-3</v>
      </c>
      <c r="Q7" s="71">
        <v>5.44721389578835E-3</v>
      </c>
      <c r="R7" s="71">
        <v>0.58471792998515004</v>
      </c>
      <c r="S7" s="71">
        <v>2.5420048808858901E-2</v>
      </c>
      <c r="T7" s="71">
        <v>8.7137033469097805E-2</v>
      </c>
      <c r="U7" s="71">
        <v>6.9330692664769605E-5</v>
      </c>
      <c r="V7" s="71">
        <v>4.7108045277975102E-2</v>
      </c>
      <c r="W7" s="71">
        <v>2.4519618098240398E-2</v>
      </c>
      <c r="X7" s="71">
        <v>2.59681832810423E-4</v>
      </c>
      <c r="Y7" s="84">
        <v>0</v>
      </c>
      <c r="Z7" s="81" t="s">
        <v>115</v>
      </c>
      <c r="AA7" s="85">
        <v>1</v>
      </c>
      <c r="AB7" s="81" t="s">
        <v>116</v>
      </c>
      <c r="AC7" s="297" t="s">
        <v>21</v>
      </c>
      <c r="AD7" s="288"/>
      <c r="AE7" s="297" t="s">
        <v>21</v>
      </c>
      <c r="AF7" s="288"/>
      <c r="AG7" s="297" t="s">
        <v>21</v>
      </c>
      <c r="AH7" s="288"/>
      <c r="AI7" s="75">
        <f t="shared" ref="AI7:AZ7" si="1">$Y7*G7/$AA7</f>
        <v>0</v>
      </c>
      <c r="AJ7" s="75">
        <f t="shared" si="1"/>
        <v>0</v>
      </c>
      <c r="AK7" s="75">
        <f t="shared" si="1"/>
        <v>0</v>
      </c>
      <c r="AL7" s="75">
        <f t="shared" si="1"/>
        <v>0</v>
      </c>
      <c r="AM7" s="75">
        <f t="shared" si="1"/>
        <v>0</v>
      </c>
      <c r="AN7" s="75">
        <f t="shared" si="1"/>
        <v>0</v>
      </c>
      <c r="AO7" s="75">
        <f t="shared" si="1"/>
        <v>0</v>
      </c>
      <c r="AP7" s="75">
        <f t="shared" si="1"/>
        <v>0</v>
      </c>
      <c r="AQ7" s="75">
        <f t="shared" si="1"/>
        <v>0</v>
      </c>
      <c r="AR7" s="75">
        <f t="shared" si="1"/>
        <v>0</v>
      </c>
      <c r="AS7" s="75">
        <f t="shared" si="1"/>
        <v>0</v>
      </c>
      <c r="AT7" s="75">
        <f t="shared" si="1"/>
        <v>0</v>
      </c>
      <c r="AU7" s="75">
        <f t="shared" si="1"/>
        <v>0</v>
      </c>
      <c r="AV7" s="75">
        <f t="shared" si="1"/>
        <v>0</v>
      </c>
      <c r="AW7" s="75">
        <f t="shared" si="1"/>
        <v>0</v>
      </c>
      <c r="AX7" s="75">
        <f t="shared" si="1"/>
        <v>0</v>
      </c>
      <c r="AY7" s="75">
        <f t="shared" si="1"/>
        <v>0</v>
      </c>
      <c r="AZ7" s="76">
        <f t="shared" si="1"/>
        <v>0</v>
      </c>
    </row>
    <row r="8" spans="1:52" s="50" customFormat="1" ht="57.75" customHeight="1" x14ac:dyDescent="0.2">
      <c r="A8" s="94" t="s">
        <v>122</v>
      </c>
      <c r="B8" s="96" t="s">
        <v>114</v>
      </c>
      <c r="C8" s="96" t="s">
        <v>273</v>
      </c>
      <c r="D8" s="96" t="s">
        <v>274</v>
      </c>
      <c r="E8" s="96" t="s">
        <v>27</v>
      </c>
      <c r="F8" s="96" t="s">
        <v>21</v>
      </c>
      <c r="G8" s="71">
        <v>2.6851242872738898E-4</v>
      </c>
      <c r="H8" s="71">
        <v>0.53894925487348599</v>
      </c>
      <c r="I8" s="71">
        <v>3.2325908451537501E-4</v>
      </c>
      <c r="J8" s="71">
        <v>4.30530181453447E-8</v>
      </c>
      <c r="K8" s="71">
        <v>1.0468619566705601E-3</v>
      </c>
      <c r="L8" s="71">
        <v>7.75576351015165E-4</v>
      </c>
      <c r="M8" s="71">
        <v>2.7997721456303801E-4</v>
      </c>
      <c r="N8" s="71">
        <v>1.7888431010685901E-6</v>
      </c>
      <c r="O8" s="71">
        <v>5.47558220975119E-3</v>
      </c>
      <c r="P8" s="72">
        <v>1.01084431714201E-3</v>
      </c>
      <c r="Q8" s="71">
        <v>2.8208712289488399E-3</v>
      </c>
      <c r="R8" s="71">
        <v>0.108379556275885</v>
      </c>
      <c r="S8" s="71">
        <v>5.0515411962129596E-3</v>
      </c>
      <c r="T8" s="71">
        <v>0.126111186381341</v>
      </c>
      <c r="U8" s="71">
        <v>1.34364033666882E-5</v>
      </c>
      <c r="V8" s="71">
        <v>3.90278071627383E-3</v>
      </c>
      <c r="W8" s="71">
        <v>3.6385992719866998E-2</v>
      </c>
      <c r="X8" s="71">
        <v>1.4656893574000899E-4</v>
      </c>
      <c r="Y8" s="84">
        <v>0</v>
      </c>
      <c r="Z8" s="81" t="s">
        <v>115</v>
      </c>
      <c r="AA8" s="86">
        <v>1</v>
      </c>
      <c r="AB8" s="81" t="s">
        <v>116</v>
      </c>
      <c r="AC8" s="297" t="s">
        <v>21</v>
      </c>
      <c r="AD8" s="288"/>
      <c r="AE8" s="297" t="s">
        <v>21</v>
      </c>
      <c r="AF8" s="288"/>
      <c r="AG8" s="297" t="s">
        <v>21</v>
      </c>
      <c r="AH8" s="288"/>
      <c r="AI8" s="75">
        <f t="shared" ref="AI8:AZ8" si="2">$Y8*G8/$AA8</f>
        <v>0</v>
      </c>
      <c r="AJ8" s="75">
        <f t="shared" si="2"/>
        <v>0</v>
      </c>
      <c r="AK8" s="75">
        <f t="shared" si="2"/>
        <v>0</v>
      </c>
      <c r="AL8" s="75">
        <f t="shared" si="2"/>
        <v>0</v>
      </c>
      <c r="AM8" s="75">
        <f t="shared" si="2"/>
        <v>0</v>
      </c>
      <c r="AN8" s="75">
        <f t="shared" si="2"/>
        <v>0</v>
      </c>
      <c r="AO8" s="75">
        <f t="shared" si="2"/>
        <v>0</v>
      </c>
      <c r="AP8" s="75">
        <f t="shared" si="2"/>
        <v>0</v>
      </c>
      <c r="AQ8" s="75">
        <f t="shared" si="2"/>
        <v>0</v>
      </c>
      <c r="AR8" s="75">
        <f t="shared" si="2"/>
        <v>0</v>
      </c>
      <c r="AS8" s="75">
        <f t="shared" si="2"/>
        <v>0</v>
      </c>
      <c r="AT8" s="75">
        <f t="shared" si="2"/>
        <v>0</v>
      </c>
      <c r="AU8" s="75">
        <f t="shared" si="2"/>
        <v>0</v>
      </c>
      <c r="AV8" s="75">
        <f t="shared" si="2"/>
        <v>0</v>
      </c>
      <c r="AW8" s="75">
        <f t="shared" si="2"/>
        <v>0</v>
      </c>
      <c r="AX8" s="75">
        <f t="shared" si="2"/>
        <v>0</v>
      </c>
      <c r="AY8" s="75">
        <f t="shared" si="2"/>
        <v>0</v>
      </c>
      <c r="AZ8" s="76">
        <f t="shared" si="2"/>
        <v>0</v>
      </c>
    </row>
    <row r="9" spans="1:52" s="50" customFormat="1" ht="57.75" customHeight="1" x14ac:dyDescent="0.2">
      <c r="A9" s="94" t="s">
        <v>124</v>
      </c>
      <c r="B9" s="96" t="s">
        <v>117</v>
      </c>
      <c r="C9" s="96" t="s">
        <v>278</v>
      </c>
      <c r="D9" s="96" t="s">
        <v>275</v>
      </c>
      <c r="E9" s="95" t="s">
        <v>109</v>
      </c>
      <c r="F9" s="96" t="s">
        <v>276</v>
      </c>
      <c r="G9" s="71">
        <v>2.24275909461069E-4</v>
      </c>
      <c r="H9" s="71">
        <v>0.604707568063797</v>
      </c>
      <c r="I9" s="71">
        <v>1.54330518812281E-4</v>
      </c>
      <c r="J9" s="71">
        <v>8.6695806124094508E-9</v>
      </c>
      <c r="K9" s="71">
        <v>6.7681601124103299E-5</v>
      </c>
      <c r="L9" s="71">
        <v>6.6062202680451001E-5</v>
      </c>
      <c r="M9" s="71">
        <v>5.58241157326282E-4</v>
      </c>
      <c r="N9" s="71">
        <v>1.7073468965644399E-6</v>
      </c>
      <c r="O9" s="71">
        <v>1.2461380173565699E-2</v>
      </c>
      <c r="P9" s="72">
        <v>4.8140030020997699E-4</v>
      </c>
      <c r="Q9" s="71">
        <v>3.03386620191089E-3</v>
      </c>
      <c r="R9" s="71">
        <v>0.16574869262572101</v>
      </c>
      <c r="S9" s="71">
        <v>5.9166200443429504E-3</v>
      </c>
      <c r="T9" s="71">
        <v>2.1731515009899699E-2</v>
      </c>
      <c r="U9" s="71">
        <v>1.4840284359424899E-5</v>
      </c>
      <c r="V9" s="71">
        <v>9.6055193571639996E-3</v>
      </c>
      <c r="W9" s="71">
        <v>5.7212263532315302E-3</v>
      </c>
      <c r="X9" s="71">
        <v>6.3770762948750802E-5</v>
      </c>
      <c r="Y9" s="84">
        <v>0</v>
      </c>
      <c r="Z9" s="81" t="s">
        <v>115</v>
      </c>
      <c r="AA9" s="295" t="s">
        <v>21</v>
      </c>
      <c r="AB9" s="296"/>
      <c r="AC9" s="297" t="s">
        <v>21</v>
      </c>
      <c r="AD9" s="288"/>
      <c r="AE9" s="87"/>
      <c r="AF9" s="87"/>
      <c r="AG9" s="87"/>
      <c r="AH9" s="87"/>
      <c r="AI9" s="75">
        <f t="shared" ref="AI9:AZ9" si="3">$Y9*G9</f>
        <v>0</v>
      </c>
      <c r="AJ9" s="75">
        <f t="shared" si="3"/>
        <v>0</v>
      </c>
      <c r="AK9" s="75">
        <f t="shared" si="3"/>
        <v>0</v>
      </c>
      <c r="AL9" s="75">
        <f t="shared" si="3"/>
        <v>0</v>
      </c>
      <c r="AM9" s="75">
        <f t="shared" si="3"/>
        <v>0</v>
      </c>
      <c r="AN9" s="75">
        <f t="shared" si="3"/>
        <v>0</v>
      </c>
      <c r="AO9" s="75">
        <f t="shared" si="3"/>
        <v>0</v>
      </c>
      <c r="AP9" s="75">
        <f t="shared" si="3"/>
        <v>0</v>
      </c>
      <c r="AQ9" s="75">
        <f t="shared" si="3"/>
        <v>0</v>
      </c>
      <c r="AR9" s="75">
        <f t="shared" si="3"/>
        <v>0</v>
      </c>
      <c r="AS9" s="75">
        <f t="shared" si="3"/>
        <v>0</v>
      </c>
      <c r="AT9" s="75">
        <f t="shared" si="3"/>
        <v>0</v>
      </c>
      <c r="AU9" s="75">
        <f t="shared" si="3"/>
        <v>0</v>
      </c>
      <c r="AV9" s="75">
        <f t="shared" si="3"/>
        <v>0</v>
      </c>
      <c r="AW9" s="75">
        <f t="shared" si="3"/>
        <v>0</v>
      </c>
      <c r="AX9" s="75">
        <f t="shared" si="3"/>
        <v>0</v>
      </c>
      <c r="AY9" s="75">
        <f t="shared" si="3"/>
        <v>0</v>
      </c>
      <c r="AZ9" s="76">
        <f t="shared" si="3"/>
        <v>0</v>
      </c>
    </row>
    <row r="10" spans="1:52" s="50" customFormat="1" ht="57.75" customHeight="1" x14ac:dyDescent="0.2">
      <c r="A10" s="94" t="s">
        <v>280</v>
      </c>
      <c r="B10" s="96" t="s">
        <v>117</v>
      </c>
      <c r="C10" s="96" t="s">
        <v>279</v>
      </c>
      <c r="D10" s="96" t="s">
        <v>275</v>
      </c>
      <c r="E10" s="95" t="s">
        <v>109</v>
      </c>
      <c r="F10" s="96" t="s">
        <v>281</v>
      </c>
      <c r="G10" s="71">
        <v>2.3344572082259401E-4</v>
      </c>
      <c r="H10" s="71">
        <v>0.60311838740663004</v>
      </c>
      <c r="I10" s="71">
        <v>1.36405747801336E-4</v>
      </c>
      <c r="J10" s="71">
        <v>7.8996888168262794E-9</v>
      </c>
      <c r="K10" s="71">
        <v>5.8129370612309503E-5</v>
      </c>
      <c r="L10" s="71">
        <v>5.65493718162092E-5</v>
      </c>
      <c r="M10" s="71">
        <v>5.5762125201534295E-4</v>
      </c>
      <c r="N10" s="71">
        <v>1.5935822548241401E-6</v>
      </c>
      <c r="O10" s="71">
        <v>1.2433158424139499E-2</v>
      </c>
      <c r="P10" s="72">
        <v>5.5373112964878001E-4</v>
      </c>
      <c r="Q10" s="71">
        <v>9.68590881414198E-4</v>
      </c>
      <c r="R10" s="71">
        <v>0.16364938078765801</v>
      </c>
      <c r="S10" s="71">
        <v>5.8499391605062899E-3</v>
      </c>
      <c r="T10" s="71">
        <v>1.8730178336144401E-2</v>
      </c>
      <c r="U10" s="71">
        <v>1.37220548039426E-5</v>
      </c>
      <c r="V10" s="71">
        <v>9.5886248277227693E-3</v>
      </c>
      <c r="W10" s="71">
        <v>4.9001242705753699E-3</v>
      </c>
      <c r="X10" s="71">
        <v>5.6951706621600199E-5</v>
      </c>
      <c r="Y10" s="84">
        <v>0</v>
      </c>
      <c r="Z10" s="81" t="s">
        <v>115</v>
      </c>
      <c r="AA10" s="295" t="s">
        <v>21</v>
      </c>
      <c r="AB10" s="296"/>
      <c r="AC10" s="297" t="s">
        <v>21</v>
      </c>
      <c r="AD10" s="288"/>
      <c r="AE10" s="87"/>
      <c r="AF10" s="87"/>
      <c r="AG10" s="87"/>
      <c r="AH10" s="87"/>
      <c r="AI10" s="75">
        <f t="shared" ref="AI10:AI11" si="4">$Y10*G10</f>
        <v>0</v>
      </c>
      <c r="AJ10" s="75">
        <f t="shared" ref="AJ10:AJ11" si="5">$Y10*H10</f>
        <v>0</v>
      </c>
      <c r="AK10" s="75">
        <f t="shared" ref="AK10:AK11" si="6">$Y10*I10</f>
        <v>0</v>
      </c>
      <c r="AL10" s="75">
        <f t="shared" ref="AL10:AL11" si="7">$Y10*J10</f>
        <v>0</v>
      </c>
      <c r="AM10" s="75">
        <f t="shared" ref="AM10:AM11" si="8">$Y10*K10</f>
        <v>0</v>
      </c>
      <c r="AN10" s="75">
        <f t="shared" ref="AN10:AN11" si="9">$Y10*L10</f>
        <v>0</v>
      </c>
      <c r="AO10" s="75">
        <f t="shared" ref="AO10:AO11" si="10">$Y10*M10</f>
        <v>0</v>
      </c>
      <c r="AP10" s="75">
        <f t="shared" ref="AP10:AP11" si="11">$Y10*N10</f>
        <v>0</v>
      </c>
      <c r="AQ10" s="75">
        <f t="shared" ref="AQ10:AQ11" si="12">$Y10*O10</f>
        <v>0</v>
      </c>
      <c r="AR10" s="75">
        <f t="shared" ref="AR10:AR11" si="13">$Y10*P10</f>
        <v>0</v>
      </c>
      <c r="AS10" s="75">
        <f t="shared" ref="AS10:AS11" si="14">$Y10*Q10</f>
        <v>0</v>
      </c>
      <c r="AT10" s="75">
        <f t="shared" ref="AT10:AT11" si="15">$Y10*R10</f>
        <v>0</v>
      </c>
      <c r="AU10" s="75">
        <f t="shared" ref="AU10:AU11" si="16">$Y10*S10</f>
        <v>0</v>
      </c>
      <c r="AV10" s="75">
        <f t="shared" ref="AV10:AV11" si="17">$Y10*T10</f>
        <v>0</v>
      </c>
      <c r="AW10" s="75">
        <f t="shared" ref="AW10:AW11" si="18">$Y10*U10</f>
        <v>0</v>
      </c>
      <c r="AX10" s="75">
        <f t="shared" ref="AX10:AX11" si="19">$Y10*V10</f>
        <v>0</v>
      </c>
      <c r="AY10" s="75">
        <f t="shared" ref="AY10:AY11" si="20">$Y10*W10</f>
        <v>0</v>
      </c>
      <c r="AZ10" s="76">
        <f t="shared" ref="AZ10:AZ11" si="21">$Y10*X10</f>
        <v>0</v>
      </c>
    </row>
    <row r="11" spans="1:52" s="50" customFormat="1" ht="57.75" customHeight="1" x14ac:dyDescent="0.2">
      <c r="A11" s="94" t="s">
        <v>282</v>
      </c>
      <c r="B11" s="96" t="s">
        <v>117</v>
      </c>
      <c r="C11" s="96" t="s">
        <v>277</v>
      </c>
      <c r="D11" s="96" t="s">
        <v>283</v>
      </c>
      <c r="E11" s="95" t="s">
        <v>109</v>
      </c>
      <c r="F11" s="96" t="s">
        <v>284</v>
      </c>
      <c r="G11" s="71">
        <v>8.6311330116818193E-5</v>
      </c>
      <c r="H11" s="71">
        <v>4.8982957974687699E-2</v>
      </c>
      <c r="I11" s="71">
        <v>4.7129537621819102E-5</v>
      </c>
      <c r="J11" s="71">
        <v>3.2641120316476999E-9</v>
      </c>
      <c r="K11" s="71">
        <v>3.1914689729662503E-5</v>
      </c>
      <c r="L11" s="71">
        <v>3.1070915968127199E-5</v>
      </c>
      <c r="M11" s="71">
        <v>1.95807324439802E-4</v>
      </c>
      <c r="N11" s="71">
        <v>7.5511284179397298E-7</v>
      </c>
      <c r="O11" s="71">
        <v>2.6339254158071301E-3</v>
      </c>
      <c r="P11" s="72">
        <v>3.9211220718559498E-4</v>
      </c>
      <c r="Q11" s="71">
        <v>4.1468677568033002E-4</v>
      </c>
      <c r="R11" s="71">
        <v>5.0584447140010598E-2</v>
      </c>
      <c r="S11" s="71">
        <v>3.8070382741663298E-3</v>
      </c>
      <c r="T11" s="71">
        <v>1.17836023380248E-2</v>
      </c>
      <c r="U11" s="71">
        <v>3.7404171527493698E-6</v>
      </c>
      <c r="V11" s="71">
        <v>1.9474890310426699E-3</v>
      </c>
      <c r="W11" s="71">
        <v>3.06276554225804E-3</v>
      </c>
      <c r="X11" s="71">
        <v>2.34670290737461E-5</v>
      </c>
      <c r="Y11" s="84">
        <v>0</v>
      </c>
      <c r="Z11" s="81" t="s">
        <v>115</v>
      </c>
      <c r="AA11" s="295" t="s">
        <v>21</v>
      </c>
      <c r="AB11" s="296"/>
      <c r="AC11" s="297" t="s">
        <v>21</v>
      </c>
      <c r="AD11" s="288"/>
      <c r="AE11" s="87"/>
      <c r="AF11" s="87"/>
      <c r="AG11" s="87"/>
      <c r="AH11" s="87"/>
      <c r="AI11" s="75">
        <f t="shared" si="4"/>
        <v>0</v>
      </c>
      <c r="AJ11" s="75">
        <f t="shared" si="5"/>
        <v>0</v>
      </c>
      <c r="AK11" s="75">
        <f t="shared" si="6"/>
        <v>0</v>
      </c>
      <c r="AL11" s="75">
        <f t="shared" si="7"/>
        <v>0</v>
      </c>
      <c r="AM11" s="75">
        <f t="shared" si="8"/>
        <v>0</v>
      </c>
      <c r="AN11" s="75">
        <f t="shared" si="9"/>
        <v>0</v>
      </c>
      <c r="AO11" s="75">
        <f t="shared" si="10"/>
        <v>0</v>
      </c>
      <c r="AP11" s="75">
        <f t="shared" si="11"/>
        <v>0</v>
      </c>
      <c r="AQ11" s="75">
        <f t="shared" si="12"/>
        <v>0</v>
      </c>
      <c r="AR11" s="75">
        <f t="shared" si="13"/>
        <v>0</v>
      </c>
      <c r="AS11" s="75">
        <f t="shared" si="14"/>
        <v>0</v>
      </c>
      <c r="AT11" s="75">
        <f t="shared" si="15"/>
        <v>0</v>
      </c>
      <c r="AU11" s="75">
        <f t="shared" si="16"/>
        <v>0</v>
      </c>
      <c r="AV11" s="75">
        <f t="shared" si="17"/>
        <v>0</v>
      </c>
      <c r="AW11" s="75">
        <f t="shared" si="18"/>
        <v>0</v>
      </c>
      <c r="AX11" s="75">
        <f t="shared" si="19"/>
        <v>0</v>
      </c>
      <c r="AY11" s="75">
        <f t="shared" si="20"/>
        <v>0</v>
      </c>
      <c r="AZ11" s="76">
        <f t="shared" si="21"/>
        <v>0</v>
      </c>
    </row>
    <row r="12" spans="1:52" s="50" customFormat="1" ht="57.75" customHeight="1" x14ac:dyDescent="0.2">
      <c r="A12" s="94" t="s">
        <v>123</v>
      </c>
      <c r="B12" s="96" t="s">
        <v>117</v>
      </c>
      <c r="C12" s="96" t="s">
        <v>285</v>
      </c>
      <c r="D12" s="96" t="s">
        <v>286</v>
      </c>
      <c r="E12" s="96" t="s">
        <v>27</v>
      </c>
      <c r="F12" s="96" t="s">
        <v>21</v>
      </c>
      <c r="G12" s="71">
        <v>1.5414719767325199E-4</v>
      </c>
      <c r="H12" s="71">
        <v>0.21909037919434601</v>
      </c>
      <c r="I12" s="71">
        <v>5.1464209552086004E-4</v>
      </c>
      <c r="J12" s="71">
        <v>4.2134009602465397E-8</v>
      </c>
      <c r="K12" s="71">
        <v>1.06273988030002E-3</v>
      </c>
      <c r="L12" s="71">
        <v>1.0488179254500201E-3</v>
      </c>
      <c r="M12" s="71">
        <v>1.4547678603476499E-4</v>
      </c>
      <c r="N12" s="71">
        <v>8.4836173318407995E-7</v>
      </c>
      <c r="O12" s="71">
        <v>2.0021812153865402E-3</v>
      </c>
      <c r="P12" s="72">
        <v>2.9471960934870601E-3</v>
      </c>
      <c r="Q12" s="71">
        <v>1.8387987859119601E-3</v>
      </c>
      <c r="R12" s="71">
        <v>2.5806344701470699E-2</v>
      </c>
      <c r="S12" s="71">
        <v>3.2841077657987899E-3</v>
      </c>
      <c r="T12" s="71">
        <v>0.109120832971352</v>
      </c>
      <c r="U12" s="71">
        <v>7.0424627044622802E-6</v>
      </c>
      <c r="V12" s="71">
        <v>1.45747608758632E-3</v>
      </c>
      <c r="W12" s="71">
        <v>3.6352245278296599E-2</v>
      </c>
      <c r="X12" s="71">
        <v>2.05626971976151E-4</v>
      </c>
      <c r="Y12" s="84">
        <v>0</v>
      </c>
      <c r="Z12" s="81" t="s">
        <v>115</v>
      </c>
      <c r="AA12" s="295" t="s">
        <v>21</v>
      </c>
      <c r="AB12" s="296"/>
      <c r="AC12" s="297" t="s">
        <v>21</v>
      </c>
      <c r="AD12" s="288"/>
      <c r="AE12" s="297" t="s">
        <v>21</v>
      </c>
      <c r="AF12" s="288"/>
      <c r="AG12" s="297" t="s">
        <v>21</v>
      </c>
      <c r="AH12" s="288"/>
      <c r="AI12" s="75">
        <f t="shared" ref="AI12:AZ12" si="22">$Y12*G12</f>
        <v>0</v>
      </c>
      <c r="AJ12" s="75">
        <f t="shared" si="22"/>
        <v>0</v>
      </c>
      <c r="AK12" s="75">
        <f t="shared" si="22"/>
        <v>0</v>
      </c>
      <c r="AL12" s="75">
        <f t="shared" si="22"/>
        <v>0</v>
      </c>
      <c r="AM12" s="75">
        <f t="shared" si="22"/>
        <v>0</v>
      </c>
      <c r="AN12" s="75">
        <f t="shared" si="22"/>
        <v>0</v>
      </c>
      <c r="AO12" s="75">
        <f t="shared" si="22"/>
        <v>0</v>
      </c>
      <c r="AP12" s="75">
        <f t="shared" si="22"/>
        <v>0</v>
      </c>
      <c r="AQ12" s="75">
        <f t="shared" si="22"/>
        <v>0</v>
      </c>
      <c r="AR12" s="75">
        <f t="shared" si="22"/>
        <v>0</v>
      </c>
      <c r="AS12" s="75">
        <f t="shared" si="22"/>
        <v>0</v>
      </c>
      <c r="AT12" s="75">
        <f t="shared" si="22"/>
        <v>0</v>
      </c>
      <c r="AU12" s="75">
        <f t="shared" si="22"/>
        <v>0</v>
      </c>
      <c r="AV12" s="75">
        <f t="shared" si="22"/>
        <v>0</v>
      </c>
      <c r="AW12" s="75">
        <f t="shared" si="22"/>
        <v>0</v>
      </c>
      <c r="AX12" s="75">
        <f t="shared" si="22"/>
        <v>0</v>
      </c>
      <c r="AY12" s="75">
        <f t="shared" si="22"/>
        <v>0</v>
      </c>
      <c r="AZ12" s="76">
        <f t="shared" si="22"/>
        <v>0</v>
      </c>
    </row>
    <row r="13" spans="1:52" s="50" customFormat="1" ht="57.75" customHeight="1" x14ac:dyDescent="0.2">
      <c r="A13" s="94" t="s">
        <v>125</v>
      </c>
      <c r="B13" s="96" t="s">
        <v>117</v>
      </c>
      <c r="C13" s="96" t="s">
        <v>288</v>
      </c>
      <c r="D13" s="96" t="s">
        <v>287</v>
      </c>
      <c r="E13" s="96" t="s">
        <v>27</v>
      </c>
      <c r="F13" s="96" t="s">
        <v>21</v>
      </c>
      <c r="G13" s="71">
        <v>6.2778258794021899E-4</v>
      </c>
      <c r="H13" s="71">
        <v>0.205381193709957</v>
      </c>
      <c r="I13" s="71">
        <v>3.0392662940586401E-4</v>
      </c>
      <c r="J13" s="71">
        <v>3.3793747465961202E-8</v>
      </c>
      <c r="K13" s="71">
        <v>2.8948523187565602E-4</v>
      </c>
      <c r="L13" s="71">
        <v>2.6939373218594402E-4</v>
      </c>
      <c r="M13" s="71">
        <v>2.9201593161561198E-4</v>
      </c>
      <c r="N13" s="71">
        <v>2.8829056772425599E-6</v>
      </c>
      <c r="O13" s="71">
        <v>4.0425729967321997E-3</v>
      </c>
      <c r="P13" s="72">
        <v>1.44696278621695E-3</v>
      </c>
      <c r="Q13" s="71">
        <v>9.3343557159505895E-3</v>
      </c>
      <c r="R13" s="71">
        <v>7.4449639157037201E-2</v>
      </c>
      <c r="S13" s="71">
        <v>8.2670954869836794E-3</v>
      </c>
      <c r="T13" s="71">
        <v>8.6553481713090102E-2</v>
      </c>
      <c r="U13" s="71">
        <v>3.7676218574402199E-5</v>
      </c>
      <c r="V13" s="71">
        <v>3.0338406517564798E-3</v>
      </c>
      <c r="W13" s="71">
        <v>2.1862422288864099E-2</v>
      </c>
      <c r="X13" s="71">
        <v>1.8636182627461401E-4</v>
      </c>
      <c r="Y13" s="84">
        <v>0</v>
      </c>
      <c r="Z13" s="81" t="s">
        <v>115</v>
      </c>
      <c r="AA13" s="295" t="s">
        <v>21</v>
      </c>
      <c r="AB13" s="296"/>
      <c r="AC13" s="297" t="s">
        <v>21</v>
      </c>
      <c r="AD13" s="288"/>
      <c r="AE13" s="297" t="s">
        <v>21</v>
      </c>
      <c r="AF13" s="288"/>
      <c r="AG13" s="297" t="s">
        <v>21</v>
      </c>
      <c r="AH13" s="288"/>
      <c r="AI13" s="75">
        <f t="shared" ref="AI13:AZ13" si="23">$Y13*G13</f>
        <v>0</v>
      </c>
      <c r="AJ13" s="75">
        <f t="shared" si="23"/>
        <v>0</v>
      </c>
      <c r="AK13" s="75">
        <f t="shared" si="23"/>
        <v>0</v>
      </c>
      <c r="AL13" s="75">
        <f t="shared" si="23"/>
        <v>0</v>
      </c>
      <c r="AM13" s="75">
        <f t="shared" si="23"/>
        <v>0</v>
      </c>
      <c r="AN13" s="75">
        <f t="shared" si="23"/>
        <v>0</v>
      </c>
      <c r="AO13" s="75">
        <f t="shared" si="23"/>
        <v>0</v>
      </c>
      <c r="AP13" s="75">
        <f t="shared" si="23"/>
        <v>0</v>
      </c>
      <c r="AQ13" s="75">
        <f t="shared" si="23"/>
        <v>0</v>
      </c>
      <c r="AR13" s="75">
        <f t="shared" si="23"/>
        <v>0</v>
      </c>
      <c r="AS13" s="75">
        <f t="shared" si="23"/>
        <v>0</v>
      </c>
      <c r="AT13" s="75">
        <f t="shared" si="23"/>
        <v>0</v>
      </c>
      <c r="AU13" s="75">
        <f t="shared" si="23"/>
        <v>0</v>
      </c>
      <c r="AV13" s="75">
        <f t="shared" si="23"/>
        <v>0</v>
      </c>
      <c r="AW13" s="75">
        <f t="shared" si="23"/>
        <v>0</v>
      </c>
      <c r="AX13" s="75">
        <f t="shared" si="23"/>
        <v>0</v>
      </c>
      <c r="AY13" s="75">
        <f t="shared" si="23"/>
        <v>0</v>
      </c>
      <c r="AZ13" s="76">
        <f t="shared" si="23"/>
        <v>0</v>
      </c>
    </row>
    <row r="14" spans="1:52" s="50" customFormat="1" ht="57.75" customHeight="1" x14ac:dyDescent="0.2">
      <c r="A14" s="94" t="s">
        <v>126</v>
      </c>
      <c r="B14" s="96" t="s">
        <v>117</v>
      </c>
      <c r="C14" s="96" t="s">
        <v>290</v>
      </c>
      <c r="D14" s="96" t="s">
        <v>289</v>
      </c>
      <c r="E14" s="96" t="s">
        <v>27</v>
      </c>
      <c r="F14" s="96" t="s">
        <v>21</v>
      </c>
      <c r="G14" s="71">
        <v>7.0292928415147799E-4</v>
      </c>
      <c r="H14" s="71">
        <v>0.153815255627439</v>
      </c>
      <c r="I14" s="71">
        <v>3.2647223696904802E-4</v>
      </c>
      <c r="J14" s="71">
        <v>3.8782917317147903E-8</v>
      </c>
      <c r="K14" s="71">
        <v>2.42706400893619E-4</v>
      </c>
      <c r="L14" s="71">
        <v>2.3738660871272201E-4</v>
      </c>
      <c r="M14" s="71">
        <v>1.3945529706527101E-4</v>
      </c>
      <c r="N14" s="71">
        <v>3.2424041411484999E-6</v>
      </c>
      <c r="O14" s="71">
        <v>3.7422848368169601E-3</v>
      </c>
      <c r="P14" s="72">
        <v>3.83153837477102E-3</v>
      </c>
      <c r="Q14" s="71">
        <v>1.11156278503888E-2</v>
      </c>
      <c r="R14" s="71">
        <v>7.5203697349906604E-2</v>
      </c>
      <c r="S14" s="71">
        <v>5.23582287862011E-3</v>
      </c>
      <c r="T14" s="71">
        <v>9.5670059193338097E-2</v>
      </c>
      <c r="U14" s="71">
        <v>4.2609215240516299E-5</v>
      </c>
      <c r="V14" s="71">
        <v>2.8128911990824802E-3</v>
      </c>
      <c r="W14" s="71">
        <v>2.5884097896236899E-2</v>
      </c>
      <c r="X14" s="71">
        <v>2.06863070070425E-4</v>
      </c>
      <c r="Y14" s="84">
        <v>0</v>
      </c>
      <c r="Z14" s="81" t="s">
        <v>115</v>
      </c>
      <c r="AA14" s="295" t="s">
        <v>21</v>
      </c>
      <c r="AB14" s="296"/>
      <c r="AC14" s="297" t="s">
        <v>21</v>
      </c>
      <c r="AD14" s="288"/>
      <c r="AE14" s="297" t="s">
        <v>21</v>
      </c>
      <c r="AF14" s="288"/>
      <c r="AG14" s="297" t="s">
        <v>21</v>
      </c>
      <c r="AH14" s="288"/>
      <c r="AI14" s="75">
        <f t="shared" ref="AI14:AZ14" si="24">$Y14*G14</f>
        <v>0</v>
      </c>
      <c r="AJ14" s="75">
        <f t="shared" si="24"/>
        <v>0</v>
      </c>
      <c r="AK14" s="75">
        <f t="shared" si="24"/>
        <v>0</v>
      </c>
      <c r="AL14" s="75">
        <f t="shared" si="24"/>
        <v>0</v>
      </c>
      <c r="AM14" s="75">
        <f t="shared" si="24"/>
        <v>0</v>
      </c>
      <c r="AN14" s="75">
        <f t="shared" si="24"/>
        <v>0</v>
      </c>
      <c r="AO14" s="75">
        <f t="shared" si="24"/>
        <v>0</v>
      </c>
      <c r="AP14" s="75">
        <f t="shared" si="24"/>
        <v>0</v>
      </c>
      <c r="AQ14" s="75">
        <f t="shared" si="24"/>
        <v>0</v>
      </c>
      <c r="AR14" s="75">
        <f t="shared" si="24"/>
        <v>0</v>
      </c>
      <c r="AS14" s="75">
        <f t="shared" si="24"/>
        <v>0</v>
      </c>
      <c r="AT14" s="75">
        <f t="shared" si="24"/>
        <v>0</v>
      </c>
      <c r="AU14" s="75">
        <f t="shared" si="24"/>
        <v>0</v>
      </c>
      <c r="AV14" s="75">
        <f t="shared" si="24"/>
        <v>0</v>
      </c>
      <c r="AW14" s="75">
        <f t="shared" si="24"/>
        <v>0</v>
      </c>
      <c r="AX14" s="75">
        <f t="shared" si="24"/>
        <v>0</v>
      </c>
      <c r="AY14" s="75">
        <f t="shared" si="24"/>
        <v>0</v>
      </c>
      <c r="AZ14" s="76">
        <f t="shared" si="24"/>
        <v>0</v>
      </c>
    </row>
    <row r="15" spans="1:52" s="50" customFormat="1" ht="57.75" customHeight="1" x14ac:dyDescent="0.2">
      <c r="A15" s="97" t="s">
        <v>127</v>
      </c>
      <c r="B15" s="96" t="s">
        <v>117</v>
      </c>
      <c r="C15" s="98" t="s">
        <v>292</v>
      </c>
      <c r="D15" s="98" t="s">
        <v>291</v>
      </c>
      <c r="E15" s="99" t="s">
        <v>136</v>
      </c>
      <c r="F15" s="99" t="s">
        <v>138</v>
      </c>
      <c r="G15" s="71">
        <v>2.3537978298997101E-3</v>
      </c>
      <c r="H15" s="71">
        <v>0.14031638469721899</v>
      </c>
      <c r="I15" s="71">
        <v>4.0722921202902101E-5</v>
      </c>
      <c r="J15" s="71">
        <v>1.3584284881544801E-8</v>
      </c>
      <c r="K15" s="71">
        <v>3.38736047015367E-5</v>
      </c>
      <c r="L15" s="71">
        <v>3.2514522417139097E-5</v>
      </c>
      <c r="M15" s="71">
        <v>2.7591652276056001E-4</v>
      </c>
      <c r="N15" s="71">
        <v>6.3018141399165296E-7</v>
      </c>
      <c r="O15" s="71">
        <v>2.0565688553139598E-3</v>
      </c>
      <c r="P15" s="71">
        <v>3.3195140547321099E-3</v>
      </c>
      <c r="Q15" s="71">
        <v>1.4851766909338799E-2</v>
      </c>
      <c r="R15" s="71">
        <v>2.5685686217741598E-2</v>
      </c>
      <c r="S15" s="71">
        <v>4.8575826352967597E-3</v>
      </c>
      <c r="T15" s="71">
        <v>9.7947884546988502E-3</v>
      </c>
      <c r="U15" s="71">
        <v>4.3880106657202501E-6</v>
      </c>
      <c r="V15" s="71">
        <v>1.56141255566706E-3</v>
      </c>
      <c r="W15" s="71">
        <v>2.1201932040071699E-3</v>
      </c>
      <c r="X15" s="71">
        <v>1.9685453193662501E-5</v>
      </c>
      <c r="Y15" s="84">
        <v>0</v>
      </c>
      <c r="Z15" s="81" t="s">
        <v>115</v>
      </c>
      <c r="AA15" s="295" t="s">
        <v>21</v>
      </c>
      <c r="AB15" s="296"/>
      <c r="AC15" s="297" t="s">
        <v>21</v>
      </c>
      <c r="AD15" s="288"/>
      <c r="AE15" s="297" t="s">
        <v>21</v>
      </c>
      <c r="AF15" s="288"/>
      <c r="AG15" s="297" t="s">
        <v>21</v>
      </c>
      <c r="AH15" s="288"/>
      <c r="AI15" s="75">
        <f t="shared" ref="AI15:AZ15" si="25">$Y15*G15</f>
        <v>0</v>
      </c>
      <c r="AJ15" s="75">
        <f t="shared" si="25"/>
        <v>0</v>
      </c>
      <c r="AK15" s="75">
        <f t="shared" si="25"/>
        <v>0</v>
      </c>
      <c r="AL15" s="75">
        <f t="shared" si="25"/>
        <v>0</v>
      </c>
      <c r="AM15" s="75">
        <f t="shared" si="25"/>
        <v>0</v>
      </c>
      <c r="AN15" s="75">
        <f t="shared" si="25"/>
        <v>0</v>
      </c>
      <c r="AO15" s="75">
        <f t="shared" si="25"/>
        <v>0</v>
      </c>
      <c r="AP15" s="75">
        <f t="shared" si="25"/>
        <v>0</v>
      </c>
      <c r="AQ15" s="75">
        <f t="shared" si="25"/>
        <v>0</v>
      </c>
      <c r="AR15" s="75">
        <f t="shared" si="25"/>
        <v>0</v>
      </c>
      <c r="AS15" s="75">
        <f t="shared" si="25"/>
        <v>0</v>
      </c>
      <c r="AT15" s="75">
        <f t="shared" si="25"/>
        <v>0</v>
      </c>
      <c r="AU15" s="75">
        <f t="shared" si="25"/>
        <v>0</v>
      </c>
      <c r="AV15" s="75">
        <f t="shared" si="25"/>
        <v>0</v>
      </c>
      <c r="AW15" s="75">
        <f t="shared" si="25"/>
        <v>0</v>
      </c>
      <c r="AX15" s="75">
        <f t="shared" si="25"/>
        <v>0</v>
      </c>
      <c r="AY15" s="75">
        <f t="shared" si="25"/>
        <v>0</v>
      </c>
      <c r="AZ15" s="76">
        <f t="shared" si="25"/>
        <v>0</v>
      </c>
    </row>
    <row r="16" spans="1:52" s="50" customFormat="1" ht="57.75" customHeight="1" x14ac:dyDescent="0.2">
      <c r="A16" s="97" t="s">
        <v>128</v>
      </c>
      <c r="B16" s="96" t="s">
        <v>117</v>
      </c>
      <c r="C16" s="98" t="s">
        <v>294</v>
      </c>
      <c r="D16" s="98" t="s">
        <v>293</v>
      </c>
      <c r="E16" s="95" t="s">
        <v>109</v>
      </c>
      <c r="F16" s="99" t="s">
        <v>137</v>
      </c>
      <c r="G16" s="71">
        <v>5.1226139426054302E-4</v>
      </c>
      <c r="H16" s="71">
        <v>0.12843594386816701</v>
      </c>
      <c r="I16" s="71">
        <v>2.8782656480392702E-4</v>
      </c>
      <c r="J16" s="71">
        <v>3.0794024152716002E-8</v>
      </c>
      <c r="K16" s="71">
        <v>2.9749977175724199E-4</v>
      </c>
      <c r="L16" s="71">
        <v>2.9389193316819301E-4</v>
      </c>
      <c r="M16" s="71">
        <v>1.6218946123725201E-4</v>
      </c>
      <c r="N16" s="71">
        <v>2.23687656800194E-6</v>
      </c>
      <c r="O16" s="71">
        <v>2.3226165064791E-3</v>
      </c>
      <c r="P16" s="71">
        <v>1.9618245502083299E-3</v>
      </c>
      <c r="Q16" s="71">
        <v>6.6981380770164897E-3</v>
      </c>
      <c r="R16" s="71">
        <v>5.31235308637239E-2</v>
      </c>
      <c r="S16" s="71">
        <v>4.9553338811305402E-3</v>
      </c>
      <c r="T16" s="71">
        <v>7.6826849520858206E-2</v>
      </c>
      <c r="U16" s="71">
        <v>3.0015349557750499E-5</v>
      </c>
      <c r="V16" s="71">
        <v>1.69574566864511E-3</v>
      </c>
      <c r="W16" s="71">
        <v>1.99529237052046E-2</v>
      </c>
      <c r="X16" s="71">
        <v>1.68140938234539E-4</v>
      </c>
      <c r="Y16" s="84">
        <v>0</v>
      </c>
      <c r="Z16" s="81" t="s">
        <v>115</v>
      </c>
      <c r="AA16" s="295" t="s">
        <v>21</v>
      </c>
      <c r="AB16" s="296"/>
      <c r="AC16" s="297" t="s">
        <v>21</v>
      </c>
      <c r="AD16" s="288"/>
      <c r="AE16" s="297" t="s">
        <v>21</v>
      </c>
      <c r="AF16" s="288"/>
      <c r="AG16" s="297" t="s">
        <v>21</v>
      </c>
      <c r="AH16" s="288"/>
      <c r="AI16" s="75">
        <f t="shared" ref="AI16:AI18" si="26">$Y16*G16</f>
        <v>0</v>
      </c>
      <c r="AJ16" s="75">
        <f t="shared" ref="AJ16:AJ18" si="27">$Y16*H16</f>
        <v>0</v>
      </c>
      <c r="AK16" s="75">
        <f t="shared" ref="AK16:AK18" si="28">$Y16*I16</f>
        <v>0</v>
      </c>
      <c r="AL16" s="75">
        <f t="shared" ref="AL16:AL18" si="29">$Y16*J16</f>
        <v>0</v>
      </c>
      <c r="AM16" s="75">
        <f t="shared" ref="AM16:AM18" si="30">$Y16*K16</f>
        <v>0</v>
      </c>
      <c r="AN16" s="75">
        <f t="shared" ref="AN16:AN18" si="31">$Y16*L16</f>
        <v>0</v>
      </c>
      <c r="AO16" s="75">
        <f t="shared" ref="AO16:AO18" si="32">$Y16*M16</f>
        <v>0</v>
      </c>
      <c r="AP16" s="75">
        <f t="shared" ref="AP16:AP18" si="33">$Y16*N16</f>
        <v>0</v>
      </c>
      <c r="AQ16" s="75">
        <f t="shared" ref="AQ16:AQ18" si="34">$Y16*O16</f>
        <v>0</v>
      </c>
      <c r="AR16" s="75">
        <f t="shared" ref="AR16:AR18" si="35">$Y16*P16</f>
        <v>0</v>
      </c>
      <c r="AS16" s="75">
        <f t="shared" ref="AS16:AS18" si="36">$Y16*Q16</f>
        <v>0</v>
      </c>
      <c r="AT16" s="75">
        <f t="shared" ref="AT16:AT18" si="37">$Y16*R16</f>
        <v>0</v>
      </c>
      <c r="AU16" s="75">
        <f t="shared" ref="AU16:AU18" si="38">$Y16*S16</f>
        <v>0</v>
      </c>
      <c r="AV16" s="75">
        <f t="shared" ref="AV16:AV18" si="39">$Y16*T16</f>
        <v>0</v>
      </c>
      <c r="AW16" s="75">
        <f t="shared" ref="AW16:AW18" si="40">$Y16*U16</f>
        <v>0</v>
      </c>
      <c r="AX16" s="75">
        <f t="shared" ref="AX16:AX18" si="41">$Y16*V16</f>
        <v>0</v>
      </c>
      <c r="AY16" s="75">
        <f t="shared" ref="AY16:AY18" si="42">$Y16*W16</f>
        <v>0</v>
      </c>
      <c r="AZ16" s="76">
        <f t="shared" ref="AZ16:AZ18" si="43">$Y16*X16</f>
        <v>0</v>
      </c>
    </row>
    <row r="17" spans="1:52" s="50" customFormat="1" ht="57.75" customHeight="1" x14ac:dyDescent="0.2">
      <c r="A17" s="97" t="s">
        <v>295</v>
      </c>
      <c r="B17" s="96" t="s">
        <v>117</v>
      </c>
      <c r="C17" s="98" t="s">
        <v>296</v>
      </c>
      <c r="D17" s="98" t="s">
        <v>297</v>
      </c>
      <c r="E17" s="95" t="s">
        <v>109</v>
      </c>
      <c r="F17" s="99" t="s">
        <v>298</v>
      </c>
      <c r="G17" s="71">
        <v>5.39962434841482E-4</v>
      </c>
      <c r="H17" s="71">
        <v>0.33095946080392002</v>
      </c>
      <c r="I17" s="71">
        <v>2.6305180385152998E-4</v>
      </c>
      <c r="J17" s="71">
        <v>2.7660940822888001E-8</v>
      </c>
      <c r="K17" s="71">
        <v>1.7784255041522801E-4</v>
      </c>
      <c r="L17" s="71">
        <v>1.7535722018843799E-4</v>
      </c>
      <c r="M17" s="71">
        <v>3.2570457598150903E-4</v>
      </c>
      <c r="N17" s="71">
        <v>2.3863781835481301E-6</v>
      </c>
      <c r="O17" s="71">
        <v>5.11633631137809E-3</v>
      </c>
      <c r="P17" s="71">
        <v>2.97590638603754E-3</v>
      </c>
      <c r="Q17" s="71">
        <v>6.7743141626328603E-3</v>
      </c>
      <c r="R17" s="71">
        <v>8.6269294200169502E-2</v>
      </c>
      <c r="S17" s="71">
        <v>6.5342427056747799E-3</v>
      </c>
      <c r="T17" s="71">
        <v>7.1982372593935695E-2</v>
      </c>
      <c r="U17" s="71">
        <v>3.33561033954239E-5</v>
      </c>
      <c r="V17" s="71">
        <v>3.8673860096918099E-3</v>
      </c>
      <c r="W17" s="71">
        <v>1.8188374844135501E-2</v>
      </c>
      <c r="X17" s="71">
        <v>1.59945193960344E-4</v>
      </c>
      <c r="Y17" s="84">
        <v>0</v>
      </c>
      <c r="Z17" s="81" t="s">
        <v>115</v>
      </c>
      <c r="AA17" s="295" t="s">
        <v>21</v>
      </c>
      <c r="AB17" s="296"/>
      <c r="AC17" s="297" t="s">
        <v>21</v>
      </c>
      <c r="AD17" s="288"/>
      <c r="AE17" s="297" t="s">
        <v>21</v>
      </c>
      <c r="AF17" s="288"/>
      <c r="AG17" s="297" t="s">
        <v>21</v>
      </c>
      <c r="AH17" s="288"/>
      <c r="AI17" s="75">
        <f t="shared" ref="AI17" si="44">$Y17*G17</f>
        <v>0</v>
      </c>
      <c r="AJ17" s="75">
        <f t="shared" ref="AJ17" si="45">$Y17*H17</f>
        <v>0</v>
      </c>
      <c r="AK17" s="75">
        <f t="shared" ref="AK17" si="46">$Y17*I17</f>
        <v>0</v>
      </c>
      <c r="AL17" s="75">
        <f t="shared" ref="AL17" si="47">$Y17*J17</f>
        <v>0</v>
      </c>
      <c r="AM17" s="75">
        <f t="shared" ref="AM17" si="48">$Y17*K17</f>
        <v>0</v>
      </c>
      <c r="AN17" s="75">
        <f t="shared" ref="AN17" si="49">$Y17*L17</f>
        <v>0</v>
      </c>
      <c r="AO17" s="75">
        <f t="shared" ref="AO17" si="50">$Y17*M17</f>
        <v>0</v>
      </c>
      <c r="AP17" s="75">
        <f t="shared" ref="AP17" si="51">$Y17*N17</f>
        <v>0</v>
      </c>
      <c r="AQ17" s="75">
        <f t="shared" ref="AQ17" si="52">$Y17*O17</f>
        <v>0</v>
      </c>
      <c r="AR17" s="75">
        <f t="shared" ref="AR17" si="53">$Y17*P17</f>
        <v>0</v>
      </c>
      <c r="AS17" s="75">
        <f t="shared" ref="AS17" si="54">$Y17*Q17</f>
        <v>0</v>
      </c>
      <c r="AT17" s="75">
        <f t="shared" ref="AT17" si="55">$Y17*R17</f>
        <v>0</v>
      </c>
      <c r="AU17" s="75">
        <f t="shared" ref="AU17" si="56">$Y17*S17</f>
        <v>0</v>
      </c>
      <c r="AV17" s="75">
        <f t="shared" ref="AV17" si="57">$Y17*T17</f>
        <v>0</v>
      </c>
      <c r="AW17" s="75">
        <f t="shared" ref="AW17" si="58">$Y17*U17</f>
        <v>0</v>
      </c>
      <c r="AX17" s="75">
        <f t="shared" ref="AX17" si="59">$Y17*V17</f>
        <v>0</v>
      </c>
      <c r="AY17" s="75">
        <f t="shared" ref="AY17" si="60">$Y17*W17</f>
        <v>0</v>
      </c>
      <c r="AZ17" s="76">
        <f t="shared" ref="AZ17" si="61">$Y17*X17</f>
        <v>0</v>
      </c>
    </row>
    <row r="18" spans="1:52" s="50" customFormat="1" ht="57.75" customHeight="1" x14ac:dyDescent="0.2">
      <c r="A18" s="97" t="s">
        <v>129</v>
      </c>
      <c r="B18" s="96" t="s">
        <v>117</v>
      </c>
      <c r="C18" s="98" t="s">
        <v>300</v>
      </c>
      <c r="D18" s="98" t="s">
        <v>299</v>
      </c>
      <c r="E18" s="96" t="s">
        <v>27</v>
      </c>
      <c r="F18" s="100" t="s">
        <v>21</v>
      </c>
      <c r="G18" s="71">
        <v>8.7522272627616805E-5</v>
      </c>
      <c r="H18" s="71">
        <v>0.19672835099224001</v>
      </c>
      <c r="I18" s="71">
        <v>3.1484778928922397E-4</v>
      </c>
      <c r="J18" s="71">
        <v>2.80438714648965E-8</v>
      </c>
      <c r="K18" s="71">
        <v>5.0626939269787102E-4</v>
      </c>
      <c r="L18" s="71">
        <v>5.0081849424549998E-4</v>
      </c>
      <c r="M18" s="71">
        <v>4.3112050083499498E-5</v>
      </c>
      <c r="N18" s="71">
        <v>3.1882719753715902E-7</v>
      </c>
      <c r="O18" s="71">
        <v>7.6932324621287402E-4</v>
      </c>
      <c r="P18" s="71">
        <v>4.4109746985873698E-4</v>
      </c>
      <c r="Q18" s="71">
        <v>1.5320984498854099E-3</v>
      </c>
      <c r="R18" s="71">
        <v>2.6848174309165501E-2</v>
      </c>
      <c r="S18" s="71">
        <v>7.9002982065756397E-4</v>
      </c>
      <c r="T18" s="71">
        <v>0.107867433475845</v>
      </c>
      <c r="U18" s="71">
        <v>3.4635850686601701E-6</v>
      </c>
      <c r="V18" s="71">
        <v>4.9142028084484999E-4</v>
      </c>
      <c r="W18" s="71">
        <v>3.4707621278447703E-2</v>
      </c>
      <c r="X18" s="71">
        <v>1.0934541897345701E-4</v>
      </c>
      <c r="Y18" s="84">
        <v>0</v>
      </c>
      <c r="Z18" s="81" t="s">
        <v>115</v>
      </c>
      <c r="AA18" s="295" t="s">
        <v>21</v>
      </c>
      <c r="AB18" s="296"/>
      <c r="AC18" s="297" t="s">
        <v>21</v>
      </c>
      <c r="AD18" s="288"/>
      <c r="AE18" s="297" t="s">
        <v>21</v>
      </c>
      <c r="AF18" s="288"/>
      <c r="AG18" s="297" t="s">
        <v>21</v>
      </c>
      <c r="AH18" s="288"/>
      <c r="AI18" s="75">
        <f t="shared" si="26"/>
        <v>0</v>
      </c>
      <c r="AJ18" s="75">
        <f t="shared" si="27"/>
        <v>0</v>
      </c>
      <c r="AK18" s="75">
        <f t="shared" si="28"/>
        <v>0</v>
      </c>
      <c r="AL18" s="75">
        <f t="shared" si="29"/>
        <v>0</v>
      </c>
      <c r="AM18" s="75">
        <f t="shared" si="30"/>
        <v>0</v>
      </c>
      <c r="AN18" s="75">
        <f t="shared" si="31"/>
        <v>0</v>
      </c>
      <c r="AO18" s="75">
        <f t="shared" si="32"/>
        <v>0</v>
      </c>
      <c r="AP18" s="75">
        <f t="shared" si="33"/>
        <v>0</v>
      </c>
      <c r="AQ18" s="75">
        <f t="shared" si="34"/>
        <v>0</v>
      </c>
      <c r="AR18" s="75">
        <f t="shared" si="35"/>
        <v>0</v>
      </c>
      <c r="AS18" s="75">
        <f t="shared" si="36"/>
        <v>0</v>
      </c>
      <c r="AT18" s="75">
        <f t="shared" si="37"/>
        <v>0</v>
      </c>
      <c r="AU18" s="75">
        <f t="shared" si="38"/>
        <v>0</v>
      </c>
      <c r="AV18" s="75">
        <f t="shared" si="39"/>
        <v>0</v>
      </c>
      <c r="AW18" s="75">
        <f t="shared" si="40"/>
        <v>0</v>
      </c>
      <c r="AX18" s="75">
        <f t="shared" si="41"/>
        <v>0</v>
      </c>
      <c r="AY18" s="75">
        <f t="shared" si="42"/>
        <v>0</v>
      </c>
      <c r="AZ18" s="76">
        <f t="shared" si="43"/>
        <v>0</v>
      </c>
    </row>
    <row r="19" spans="1:52" s="50" customFormat="1" ht="57.75" customHeight="1" x14ac:dyDescent="0.2">
      <c r="A19" s="101" t="s">
        <v>130</v>
      </c>
      <c r="B19" s="96" t="s">
        <v>135</v>
      </c>
      <c r="C19" s="98" t="s">
        <v>301</v>
      </c>
      <c r="D19" s="100" t="s">
        <v>302</v>
      </c>
      <c r="E19" s="102" t="s">
        <v>91</v>
      </c>
      <c r="F19" s="100" t="s">
        <v>21</v>
      </c>
      <c r="G19" s="71">
        <v>3.4160909571319701E-4</v>
      </c>
      <c r="H19" s="71">
        <v>0.14299800637006299</v>
      </c>
      <c r="I19" s="71">
        <v>2.1898568841977701E-4</v>
      </c>
      <c r="J19" s="71">
        <v>2.0592641896580499E-8</v>
      </c>
      <c r="K19" s="71">
        <v>3.4918422576881998E-4</v>
      </c>
      <c r="L19" s="71">
        <v>3.4416179435239398E-4</v>
      </c>
      <c r="M19" s="71">
        <v>2.9123789222840402E-4</v>
      </c>
      <c r="N19" s="71">
        <v>1.4033122457773899E-6</v>
      </c>
      <c r="O19" s="71">
        <v>1.99506182878467E-3</v>
      </c>
      <c r="P19" s="71">
        <v>2.33313243182145E-3</v>
      </c>
      <c r="Q19" s="71">
        <v>7.1880685173207797E-3</v>
      </c>
      <c r="R19" s="71">
        <v>3.3791372496577501E-2</v>
      </c>
      <c r="S19" s="71">
        <v>7.7700967348311202E-3</v>
      </c>
      <c r="T19" s="71">
        <v>4.5630108570304001E-2</v>
      </c>
      <c r="U19" s="71">
        <v>1.7939883321811701E-5</v>
      </c>
      <c r="V19" s="71">
        <v>1.44942757226175E-3</v>
      </c>
      <c r="W19" s="71">
        <v>1.27267610935903E-2</v>
      </c>
      <c r="X19" s="71">
        <v>9.07566366953675E-5</v>
      </c>
      <c r="Y19" s="84">
        <v>0</v>
      </c>
      <c r="Z19" s="81" t="s">
        <v>118</v>
      </c>
      <c r="AA19" s="295" t="s">
        <v>21</v>
      </c>
      <c r="AB19" s="296"/>
      <c r="AC19" s="297" t="s">
        <v>21</v>
      </c>
      <c r="AD19" s="288"/>
      <c r="AE19" s="297" t="s">
        <v>21</v>
      </c>
      <c r="AF19" s="288"/>
      <c r="AG19" s="297" t="s">
        <v>21</v>
      </c>
      <c r="AH19" s="288"/>
      <c r="AI19" s="75">
        <f t="shared" ref="AI19:AZ21" si="62">$Y19*G19</f>
        <v>0</v>
      </c>
      <c r="AJ19" s="75">
        <f t="shared" si="62"/>
        <v>0</v>
      </c>
      <c r="AK19" s="75">
        <f t="shared" si="62"/>
        <v>0</v>
      </c>
      <c r="AL19" s="75">
        <f t="shared" si="62"/>
        <v>0</v>
      </c>
      <c r="AM19" s="75">
        <f t="shared" si="62"/>
        <v>0</v>
      </c>
      <c r="AN19" s="75">
        <f t="shared" si="62"/>
        <v>0</v>
      </c>
      <c r="AO19" s="75">
        <f t="shared" si="62"/>
        <v>0</v>
      </c>
      <c r="AP19" s="75">
        <f t="shared" si="62"/>
        <v>0</v>
      </c>
      <c r="AQ19" s="75">
        <f t="shared" si="62"/>
        <v>0</v>
      </c>
      <c r="AR19" s="75">
        <f t="shared" si="62"/>
        <v>0</v>
      </c>
      <c r="AS19" s="75">
        <f t="shared" si="62"/>
        <v>0</v>
      </c>
      <c r="AT19" s="75">
        <f t="shared" si="62"/>
        <v>0</v>
      </c>
      <c r="AU19" s="75">
        <f t="shared" si="62"/>
        <v>0</v>
      </c>
      <c r="AV19" s="75">
        <f t="shared" si="62"/>
        <v>0</v>
      </c>
      <c r="AW19" s="75">
        <f t="shared" si="62"/>
        <v>0</v>
      </c>
      <c r="AX19" s="75">
        <f t="shared" si="62"/>
        <v>0</v>
      </c>
      <c r="AY19" s="75">
        <f t="shared" si="62"/>
        <v>0</v>
      </c>
      <c r="AZ19" s="76">
        <f t="shared" si="62"/>
        <v>0</v>
      </c>
    </row>
    <row r="20" spans="1:52" s="50" customFormat="1" ht="57.75" customHeight="1" x14ac:dyDescent="0.2">
      <c r="A20" s="101" t="s">
        <v>131</v>
      </c>
      <c r="B20" s="96" t="s">
        <v>135</v>
      </c>
      <c r="C20" s="98" t="s">
        <v>303</v>
      </c>
      <c r="D20" s="100" t="s">
        <v>304</v>
      </c>
      <c r="E20" s="102" t="s">
        <v>83</v>
      </c>
      <c r="F20" s="100" t="s">
        <v>21</v>
      </c>
      <c r="G20" s="71">
        <v>2.4091627721125201E-4</v>
      </c>
      <c r="H20" s="71">
        <v>2.5999539716604501</v>
      </c>
      <c r="I20" s="71">
        <v>4.2723269504087099E-4</v>
      </c>
      <c r="J20" s="71">
        <v>6.0337644431148703E-8</v>
      </c>
      <c r="K20" s="71">
        <v>7.2298678066685701E-4</v>
      </c>
      <c r="L20" s="71">
        <v>7.0865503351318104E-4</v>
      </c>
      <c r="M20" s="71">
        <v>2.6191413797675098E-4</v>
      </c>
      <c r="N20" s="71">
        <v>8.7624931912026104E-7</v>
      </c>
      <c r="O20" s="71">
        <v>4.7733041898739403E-3</v>
      </c>
      <c r="P20" s="71">
        <v>6.9260579245417698E-3</v>
      </c>
      <c r="Q20" s="71">
        <v>3.1749339429803999E-3</v>
      </c>
      <c r="R20" s="71">
        <v>9.3416308243730303E-2</v>
      </c>
      <c r="S20" s="71">
        <v>5.4111773405952296E-3</v>
      </c>
      <c r="T20" s="71">
        <v>0.13087723317654301</v>
      </c>
      <c r="U20" s="71">
        <v>8.8580197143436005E-6</v>
      </c>
      <c r="V20" s="71">
        <v>2.55168207620167E-3</v>
      </c>
      <c r="W20" s="71">
        <v>4.5886191164574798E-2</v>
      </c>
      <c r="X20" s="71">
        <v>1.83269263415743E-4</v>
      </c>
      <c r="Y20" s="84">
        <v>0</v>
      </c>
      <c r="Z20" s="81" t="s">
        <v>118</v>
      </c>
      <c r="AA20" s="295" t="s">
        <v>21</v>
      </c>
      <c r="AB20" s="296"/>
      <c r="AC20" s="297" t="s">
        <v>21</v>
      </c>
      <c r="AD20" s="288"/>
      <c r="AE20" s="297" t="s">
        <v>21</v>
      </c>
      <c r="AF20" s="288"/>
      <c r="AG20" s="297" t="s">
        <v>21</v>
      </c>
      <c r="AH20" s="288"/>
      <c r="AI20" s="75">
        <f t="shared" si="62"/>
        <v>0</v>
      </c>
      <c r="AJ20" s="75">
        <f t="shared" si="62"/>
        <v>0</v>
      </c>
      <c r="AK20" s="75">
        <f t="shared" si="62"/>
        <v>0</v>
      </c>
      <c r="AL20" s="75">
        <f t="shared" si="62"/>
        <v>0</v>
      </c>
      <c r="AM20" s="75">
        <f t="shared" si="62"/>
        <v>0</v>
      </c>
      <c r="AN20" s="75">
        <f t="shared" si="62"/>
        <v>0</v>
      </c>
      <c r="AO20" s="75">
        <f t="shared" si="62"/>
        <v>0</v>
      </c>
      <c r="AP20" s="75">
        <f t="shared" si="62"/>
        <v>0</v>
      </c>
      <c r="AQ20" s="75">
        <f t="shared" si="62"/>
        <v>0</v>
      </c>
      <c r="AR20" s="75">
        <f t="shared" si="62"/>
        <v>0</v>
      </c>
      <c r="AS20" s="75">
        <f t="shared" si="62"/>
        <v>0</v>
      </c>
      <c r="AT20" s="75">
        <f t="shared" si="62"/>
        <v>0</v>
      </c>
      <c r="AU20" s="75">
        <f t="shared" si="62"/>
        <v>0</v>
      </c>
      <c r="AV20" s="75">
        <f t="shared" si="62"/>
        <v>0</v>
      </c>
      <c r="AW20" s="75">
        <f t="shared" si="62"/>
        <v>0</v>
      </c>
      <c r="AX20" s="75">
        <f t="shared" si="62"/>
        <v>0</v>
      </c>
      <c r="AY20" s="75">
        <f t="shared" si="62"/>
        <v>0</v>
      </c>
      <c r="AZ20" s="76">
        <f t="shared" si="62"/>
        <v>0</v>
      </c>
    </row>
    <row r="21" spans="1:52" s="50" customFormat="1" ht="57.75" customHeight="1" x14ac:dyDescent="0.2">
      <c r="A21" s="101" t="s">
        <v>132</v>
      </c>
      <c r="B21" s="96" t="s">
        <v>135</v>
      </c>
      <c r="C21" s="98" t="s">
        <v>306</v>
      </c>
      <c r="D21" s="100" t="s">
        <v>305</v>
      </c>
      <c r="E21" s="102" t="s">
        <v>27</v>
      </c>
      <c r="F21" s="100" t="s">
        <v>21</v>
      </c>
      <c r="G21" s="71">
        <v>7.0109829793825604E-6</v>
      </c>
      <c r="H21" s="71">
        <v>2.47195357708772E-2</v>
      </c>
      <c r="I21" s="71">
        <v>1.9358525184559001E-4</v>
      </c>
      <c r="J21" s="71">
        <v>6.5249455066334803E-9</v>
      </c>
      <c r="K21" s="71">
        <v>1.96762006380526E-4</v>
      </c>
      <c r="L21" s="71">
        <v>1.9532610262055E-4</v>
      </c>
      <c r="M21" s="71">
        <v>1.8856168161703899E-5</v>
      </c>
      <c r="N21" s="71">
        <v>3.6934694884290897E-8</v>
      </c>
      <c r="O21" s="71">
        <v>1.1839343179945201E-4</v>
      </c>
      <c r="P21" s="71">
        <v>2.7564179110912898E-5</v>
      </c>
      <c r="Q21" s="71">
        <v>9.5874194642128896E-5</v>
      </c>
      <c r="R21" s="71">
        <v>1.3223807710014801E-3</v>
      </c>
      <c r="S21" s="71">
        <v>4.1670517401672401E-4</v>
      </c>
      <c r="T21" s="71">
        <v>9.3986753237110306E-3</v>
      </c>
      <c r="U21" s="71">
        <v>3.0818711461524902E-7</v>
      </c>
      <c r="V21" s="71">
        <v>7.8438329669988896E-5</v>
      </c>
      <c r="W21" s="71">
        <v>2.7754198508067201E-3</v>
      </c>
      <c r="X21" s="71">
        <v>6.2258315268658902E-5</v>
      </c>
      <c r="Y21" s="84">
        <v>0</v>
      </c>
      <c r="Z21" s="81" t="s">
        <v>118</v>
      </c>
      <c r="AA21" s="295" t="s">
        <v>21</v>
      </c>
      <c r="AB21" s="296"/>
      <c r="AC21" s="297" t="s">
        <v>21</v>
      </c>
      <c r="AD21" s="288"/>
      <c r="AE21" s="297" t="s">
        <v>21</v>
      </c>
      <c r="AF21" s="288"/>
      <c r="AG21" s="297" t="s">
        <v>21</v>
      </c>
      <c r="AH21" s="288"/>
      <c r="AI21" s="75">
        <f t="shared" si="62"/>
        <v>0</v>
      </c>
      <c r="AJ21" s="75">
        <f t="shared" si="62"/>
        <v>0</v>
      </c>
      <c r="AK21" s="75">
        <f t="shared" si="62"/>
        <v>0</v>
      </c>
      <c r="AL21" s="75">
        <f t="shared" si="62"/>
        <v>0</v>
      </c>
      <c r="AM21" s="75">
        <f t="shared" si="62"/>
        <v>0</v>
      </c>
      <c r="AN21" s="75">
        <f t="shared" si="62"/>
        <v>0</v>
      </c>
      <c r="AO21" s="75">
        <f t="shared" si="62"/>
        <v>0</v>
      </c>
      <c r="AP21" s="75">
        <f t="shared" si="62"/>
        <v>0</v>
      </c>
      <c r="AQ21" s="75">
        <f t="shared" si="62"/>
        <v>0</v>
      </c>
      <c r="AR21" s="75">
        <f t="shared" si="62"/>
        <v>0</v>
      </c>
      <c r="AS21" s="75">
        <f t="shared" si="62"/>
        <v>0</v>
      </c>
      <c r="AT21" s="75">
        <f t="shared" si="62"/>
        <v>0</v>
      </c>
      <c r="AU21" s="75">
        <f t="shared" si="62"/>
        <v>0</v>
      </c>
      <c r="AV21" s="75">
        <f t="shared" si="62"/>
        <v>0</v>
      </c>
      <c r="AW21" s="75">
        <f t="shared" si="62"/>
        <v>0</v>
      </c>
      <c r="AX21" s="75">
        <f t="shared" si="62"/>
        <v>0</v>
      </c>
      <c r="AY21" s="75">
        <f t="shared" si="62"/>
        <v>0</v>
      </c>
      <c r="AZ21" s="76">
        <f t="shared" si="62"/>
        <v>0</v>
      </c>
    </row>
    <row r="22" spans="1:52" s="50" customFormat="1" ht="57.75" customHeight="1" x14ac:dyDescent="0.2">
      <c r="A22" s="101" t="s">
        <v>133</v>
      </c>
      <c r="B22" s="96" t="s">
        <v>135</v>
      </c>
      <c r="C22" s="98" t="s">
        <v>307</v>
      </c>
      <c r="D22" s="100" t="s">
        <v>308</v>
      </c>
      <c r="E22" s="102" t="s">
        <v>27</v>
      </c>
      <c r="F22" s="100" t="s">
        <v>21</v>
      </c>
      <c r="G22" s="71">
        <v>3.0993170529528398E-4</v>
      </c>
      <c r="H22" s="71">
        <v>1.2994840252997</v>
      </c>
      <c r="I22" s="71">
        <v>2.2505144573025499E-3</v>
      </c>
      <c r="J22" s="71">
        <v>1.93794863489858E-7</v>
      </c>
      <c r="K22" s="71">
        <v>3.7812519692286702E-3</v>
      </c>
      <c r="L22" s="71">
        <v>3.7491549788934101E-3</v>
      </c>
      <c r="M22" s="71">
        <v>2.2202421234413899E-4</v>
      </c>
      <c r="N22" s="71">
        <v>1.23684565501102E-6</v>
      </c>
      <c r="O22" s="71">
        <v>3.1948528733193801E-3</v>
      </c>
      <c r="P22" s="71">
        <v>1.2709110747290699E-3</v>
      </c>
      <c r="Q22" s="71">
        <v>7.2901658528037499E-3</v>
      </c>
      <c r="R22" s="71">
        <v>0.15614217444881101</v>
      </c>
      <c r="S22" s="71">
        <v>4.1041839428141201E-3</v>
      </c>
      <c r="T22" s="71">
        <v>0.760709004751985</v>
      </c>
      <c r="U22" s="71">
        <v>9.8403400505966702E-6</v>
      </c>
      <c r="V22" s="71">
        <v>1.7320952777554E-3</v>
      </c>
      <c r="W22" s="71">
        <v>0.24662936308317299</v>
      </c>
      <c r="X22" s="71">
        <v>7.5264370058141503E-4</v>
      </c>
      <c r="Y22" s="84">
        <v>0</v>
      </c>
      <c r="Z22" s="81" t="s">
        <v>118</v>
      </c>
      <c r="AA22" s="295" t="s">
        <v>21</v>
      </c>
      <c r="AB22" s="296"/>
      <c r="AC22" s="297" t="s">
        <v>21</v>
      </c>
      <c r="AD22" s="288"/>
      <c r="AE22" s="297" t="s">
        <v>21</v>
      </c>
      <c r="AF22" s="288"/>
      <c r="AG22" s="297" t="s">
        <v>21</v>
      </c>
      <c r="AH22" s="288"/>
      <c r="AI22" s="75">
        <f t="shared" ref="AI22:AZ22" si="63">$Y22*G22</f>
        <v>0</v>
      </c>
      <c r="AJ22" s="75">
        <f t="shared" si="63"/>
        <v>0</v>
      </c>
      <c r="AK22" s="75">
        <f t="shared" si="63"/>
        <v>0</v>
      </c>
      <c r="AL22" s="75">
        <f t="shared" si="63"/>
        <v>0</v>
      </c>
      <c r="AM22" s="75">
        <f t="shared" si="63"/>
        <v>0</v>
      </c>
      <c r="AN22" s="75">
        <f t="shared" si="63"/>
        <v>0</v>
      </c>
      <c r="AO22" s="75">
        <f t="shared" si="63"/>
        <v>0</v>
      </c>
      <c r="AP22" s="75">
        <f t="shared" si="63"/>
        <v>0</v>
      </c>
      <c r="AQ22" s="75">
        <f t="shared" si="63"/>
        <v>0</v>
      </c>
      <c r="AR22" s="75">
        <f t="shared" si="63"/>
        <v>0</v>
      </c>
      <c r="AS22" s="75">
        <f t="shared" si="63"/>
        <v>0</v>
      </c>
      <c r="AT22" s="75">
        <f t="shared" si="63"/>
        <v>0</v>
      </c>
      <c r="AU22" s="75">
        <f t="shared" si="63"/>
        <v>0</v>
      </c>
      <c r="AV22" s="75">
        <f t="shared" si="63"/>
        <v>0</v>
      </c>
      <c r="AW22" s="75">
        <f t="shared" si="63"/>
        <v>0</v>
      </c>
      <c r="AX22" s="75">
        <f t="shared" si="63"/>
        <v>0</v>
      </c>
      <c r="AY22" s="75">
        <f t="shared" si="63"/>
        <v>0</v>
      </c>
      <c r="AZ22" s="76">
        <f t="shared" si="63"/>
        <v>0</v>
      </c>
    </row>
    <row r="23" spans="1:52" s="50" customFormat="1" ht="57.75" customHeight="1" x14ac:dyDescent="0.2">
      <c r="A23" s="103" t="s">
        <v>134</v>
      </c>
      <c r="B23" s="96" t="s">
        <v>135</v>
      </c>
      <c r="C23" s="98" t="s">
        <v>310</v>
      </c>
      <c r="D23" s="98" t="s">
        <v>309</v>
      </c>
      <c r="E23" s="102" t="s">
        <v>91</v>
      </c>
      <c r="F23" s="100" t="s">
        <v>21</v>
      </c>
      <c r="G23" s="71">
        <v>5.1170667043646898E-3</v>
      </c>
      <c r="H23" s="71">
        <v>13.223609071543599</v>
      </c>
      <c r="I23" s="71">
        <v>6.3302593631703701E-3</v>
      </c>
      <c r="J23" s="71">
        <v>1.10658189453067E-6</v>
      </c>
      <c r="K23" s="71">
        <v>8.6920997327883092E-3</v>
      </c>
      <c r="L23" s="71">
        <v>8.4189862049380906E-3</v>
      </c>
      <c r="M23" s="71">
        <v>8.08697310203421E-3</v>
      </c>
      <c r="N23" s="71">
        <v>2.0590201977616199E-5</v>
      </c>
      <c r="O23" s="71">
        <v>0.193279182635437</v>
      </c>
      <c r="P23" s="71">
        <v>4.6761796518774899E-2</v>
      </c>
      <c r="Q23" s="71">
        <v>8.18348133635588E-2</v>
      </c>
      <c r="R23" s="71">
        <v>3.3824620989783898</v>
      </c>
      <c r="S23" s="71">
        <v>0.13766429866494201</v>
      </c>
      <c r="T23" s="71">
        <v>1.84805892245623</v>
      </c>
      <c r="U23" s="71">
        <v>2.8070999466104198E-4</v>
      </c>
      <c r="V23" s="71">
        <v>0.14258076772231201</v>
      </c>
      <c r="W23" s="71">
        <v>0.61171522578035797</v>
      </c>
      <c r="X23" s="71">
        <v>2.8112065772130401E-3</v>
      </c>
      <c r="Y23" s="84">
        <v>0</v>
      </c>
      <c r="Z23" s="81" t="s">
        <v>118</v>
      </c>
      <c r="AA23" s="295" t="s">
        <v>21</v>
      </c>
      <c r="AB23" s="296"/>
      <c r="AC23" s="297" t="s">
        <v>21</v>
      </c>
      <c r="AD23" s="288"/>
      <c r="AE23" s="297" t="s">
        <v>21</v>
      </c>
      <c r="AF23" s="288"/>
      <c r="AG23" s="297" t="s">
        <v>21</v>
      </c>
      <c r="AH23" s="288"/>
      <c r="AI23" s="75">
        <f t="shared" ref="AI23:AZ23" si="64">$Y23*G23</f>
        <v>0</v>
      </c>
      <c r="AJ23" s="75">
        <f t="shared" si="64"/>
        <v>0</v>
      </c>
      <c r="AK23" s="75">
        <f t="shared" si="64"/>
        <v>0</v>
      </c>
      <c r="AL23" s="75">
        <f t="shared" si="64"/>
        <v>0</v>
      </c>
      <c r="AM23" s="75">
        <f t="shared" si="64"/>
        <v>0</v>
      </c>
      <c r="AN23" s="75">
        <f t="shared" si="64"/>
        <v>0</v>
      </c>
      <c r="AO23" s="75">
        <f t="shared" si="64"/>
        <v>0</v>
      </c>
      <c r="AP23" s="75">
        <f t="shared" si="64"/>
        <v>0</v>
      </c>
      <c r="AQ23" s="75">
        <f t="shared" si="64"/>
        <v>0</v>
      </c>
      <c r="AR23" s="75">
        <f t="shared" si="64"/>
        <v>0</v>
      </c>
      <c r="AS23" s="75">
        <f t="shared" si="64"/>
        <v>0</v>
      </c>
      <c r="AT23" s="75">
        <f t="shared" si="64"/>
        <v>0</v>
      </c>
      <c r="AU23" s="75">
        <f t="shared" si="64"/>
        <v>0</v>
      </c>
      <c r="AV23" s="75">
        <f t="shared" si="64"/>
        <v>0</v>
      </c>
      <c r="AW23" s="75">
        <f t="shared" si="64"/>
        <v>0</v>
      </c>
      <c r="AX23" s="75">
        <f t="shared" si="64"/>
        <v>0</v>
      </c>
      <c r="AY23" s="75">
        <f t="shared" si="64"/>
        <v>0</v>
      </c>
      <c r="AZ23" s="76">
        <f t="shared" si="64"/>
        <v>0</v>
      </c>
    </row>
    <row r="24" spans="1:52" s="50" customFormat="1" ht="57.75" customHeight="1" x14ac:dyDescent="0.2">
      <c r="A24" s="88" t="s">
        <v>24</v>
      </c>
      <c r="B24" s="299" t="s">
        <v>21</v>
      </c>
      <c r="C24" s="280"/>
      <c r="D24" s="300" t="s">
        <v>21</v>
      </c>
      <c r="E24" s="280"/>
      <c r="F24" s="280"/>
      <c r="G24" s="89"/>
      <c r="H24" s="89"/>
      <c r="I24" s="89"/>
      <c r="J24" s="89"/>
      <c r="K24" s="89"/>
      <c r="L24" s="89"/>
      <c r="M24" s="89"/>
      <c r="N24" s="89"/>
      <c r="O24" s="89"/>
      <c r="P24" s="89"/>
      <c r="Q24" s="89"/>
      <c r="R24" s="90"/>
      <c r="S24" s="90"/>
      <c r="T24" s="90"/>
      <c r="U24" s="90"/>
      <c r="V24" s="90"/>
      <c r="W24" s="90"/>
      <c r="X24" s="90"/>
      <c r="Y24" s="301" t="s">
        <v>21</v>
      </c>
      <c r="Z24" s="302"/>
      <c r="AA24" s="302"/>
      <c r="AB24" s="302"/>
      <c r="AC24" s="91"/>
      <c r="AD24" s="91"/>
      <c r="AE24" s="91"/>
      <c r="AF24" s="91"/>
      <c r="AG24" s="91"/>
      <c r="AH24" s="91"/>
      <c r="AI24" s="75">
        <f t="shared" ref="AI24:AZ24" si="65">SUM(AI5:AI23)</f>
        <v>0</v>
      </c>
      <c r="AJ24" s="75">
        <f t="shared" si="65"/>
        <v>0</v>
      </c>
      <c r="AK24" s="75">
        <f t="shared" si="65"/>
        <v>0</v>
      </c>
      <c r="AL24" s="75">
        <f t="shared" si="65"/>
        <v>0</v>
      </c>
      <c r="AM24" s="75">
        <f t="shared" si="65"/>
        <v>0</v>
      </c>
      <c r="AN24" s="75">
        <f t="shared" si="65"/>
        <v>0</v>
      </c>
      <c r="AO24" s="75">
        <f t="shared" si="65"/>
        <v>0</v>
      </c>
      <c r="AP24" s="75">
        <f t="shared" si="65"/>
        <v>0</v>
      </c>
      <c r="AQ24" s="75">
        <f t="shared" si="65"/>
        <v>0</v>
      </c>
      <c r="AR24" s="75">
        <f t="shared" si="65"/>
        <v>0</v>
      </c>
      <c r="AS24" s="75">
        <f t="shared" si="65"/>
        <v>0</v>
      </c>
      <c r="AT24" s="75">
        <f t="shared" si="65"/>
        <v>0</v>
      </c>
      <c r="AU24" s="75">
        <f t="shared" si="65"/>
        <v>0</v>
      </c>
      <c r="AV24" s="75">
        <f t="shared" si="65"/>
        <v>0</v>
      </c>
      <c r="AW24" s="75">
        <f t="shared" si="65"/>
        <v>0</v>
      </c>
      <c r="AX24" s="75">
        <f t="shared" si="65"/>
        <v>0</v>
      </c>
      <c r="AY24" s="75">
        <f t="shared" si="65"/>
        <v>0</v>
      </c>
      <c r="AZ24" s="76">
        <f t="shared" si="65"/>
        <v>0</v>
      </c>
    </row>
    <row r="25" spans="1:52" ht="14.25" customHeight="1" x14ac:dyDescent="0.2"/>
    <row r="26" spans="1:52" ht="14.25" customHeight="1" x14ac:dyDescent="0.2">
      <c r="C26" s="14"/>
    </row>
    <row r="27" spans="1:52" ht="14.25" customHeight="1" x14ac:dyDescent="0.2">
      <c r="C27" s="14"/>
    </row>
    <row r="28" spans="1:52" ht="14.25" customHeight="1" x14ac:dyDescent="0.2">
      <c r="C28" s="14"/>
    </row>
    <row r="29" spans="1:52" ht="14.25" customHeight="1" x14ac:dyDescent="0.2">
      <c r="C29" s="14"/>
    </row>
    <row r="30" spans="1:52" ht="14.25" customHeight="1" x14ac:dyDescent="0.2"/>
    <row r="31" spans="1:52" ht="14.25" customHeight="1" x14ac:dyDescent="0.2"/>
    <row r="32" spans="1:5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sheetData>
  <mergeCells count="78">
    <mergeCell ref="AE22:AF22"/>
    <mergeCell ref="AG22:AH22"/>
    <mergeCell ref="AA23:AB23"/>
    <mergeCell ref="AC23:AD23"/>
    <mergeCell ref="AE23:AF23"/>
    <mergeCell ref="AG23:AH23"/>
    <mergeCell ref="B24:C24"/>
    <mergeCell ref="D24:F24"/>
    <mergeCell ref="Y24:AB24"/>
    <mergeCell ref="AA15:AB15"/>
    <mergeCell ref="AC15:AD15"/>
    <mergeCell ref="AA19:AB19"/>
    <mergeCell ref="AA22:AB22"/>
    <mergeCell ref="AC22:AD22"/>
    <mergeCell ref="AA18:AB18"/>
    <mergeCell ref="AA20:AB20"/>
    <mergeCell ref="AC20:AD20"/>
    <mergeCell ref="AE15:AF15"/>
    <mergeCell ref="AG15:AH15"/>
    <mergeCell ref="AC19:AD19"/>
    <mergeCell ref="AE19:AF19"/>
    <mergeCell ref="AG19:AH19"/>
    <mergeCell ref="AC18:AD18"/>
    <mergeCell ref="AE18:AF18"/>
    <mergeCell ref="AG18:AH18"/>
    <mergeCell ref="AE17:AF17"/>
    <mergeCell ref="AG17:AH17"/>
    <mergeCell ref="AE12:AF12"/>
    <mergeCell ref="AG12:AH12"/>
    <mergeCell ref="AE14:AF14"/>
    <mergeCell ref="AG14:AH14"/>
    <mergeCell ref="AA12:AB12"/>
    <mergeCell ref="AA13:AB13"/>
    <mergeCell ref="AC13:AD13"/>
    <mergeCell ref="AE13:AF13"/>
    <mergeCell ref="AG13:AH13"/>
    <mergeCell ref="AA14:AB14"/>
    <mergeCell ref="AC14:AD14"/>
    <mergeCell ref="AE3:AF3"/>
    <mergeCell ref="AG3:AH3"/>
    <mergeCell ref="AC5:AD5"/>
    <mergeCell ref="AE5:AF5"/>
    <mergeCell ref="AG5:AH5"/>
    <mergeCell ref="A1:C1"/>
    <mergeCell ref="A3:A4"/>
    <mergeCell ref="Y3:Z3"/>
    <mergeCell ref="AA3:AB3"/>
    <mergeCell ref="AC3:AD3"/>
    <mergeCell ref="B3:B4"/>
    <mergeCell ref="C3:C4"/>
    <mergeCell ref="AC6:AD6"/>
    <mergeCell ref="AE6:AF6"/>
    <mergeCell ref="AG6:AH6"/>
    <mergeCell ref="AA16:AB16"/>
    <mergeCell ref="AC16:AD16"/>
    <mergeCell ref="AE16:AF16"/>
    <mergeCell ref="AG16:AH16"/>
    <mergeCell ref="AC7:AD7"/>
    <mergeCell ref="AE7:AF7"/>
    <mergeCell ref="AG7:AH7"/>
    <mergeCell ref="AC8:AD8"/>
    <mergeCell ref="AE8:AF8"/>
    <mergeCell ref="AG8:AH8"/>
    <mergeCell ref="AA9:AB9"/>
    <mergeCell ref="AC9:AD9"/>
    <mergeCell ref="AC12:AD12"/>
    <mergeCell ref="AE20:AF20"/>
    <mergeCell ref="AG20:AH20"/>
    <mergeCell ref="AA21:AB21"/>
    <mergeCell ref="AC21:AD21"/>
    <mergeCell ref="AE21:AF21"/>
    <mergeCell ref="AG21:AH21"/>
    <mergeCell ref="AA10:AB10"/>
    <mergeCell ref="AC10:AD10"/>
    <mergeCell ref="AA11:AB11"/>
    <mergeCell ref="AC11:AD11"/>
    <mergeCell ref="AA17:AB17"/>
    <mergeCell ref="AC17:AD17"/>
  </mergeCells>
  <pageMargins left="0.25" right="0.25"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57"/>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ColWidth="12.625" defaultRowHeight="15" customHeight="1" x14ac:dyDescent="0.2"/>
  <cols>
    <col min="1" max="1" width="25.875" style="161" customWidth="1"/>
    <col min="2" max="3" width="15.125" style="161" customWidth="1"/>
    <col min="4" max="6" width="25.125" style="161" customWidth="1"/>
    <col min="7" max="24" width="25.125" style="161" hidden="1" customWidth="1"/>
    <col min="25" max="25" width="25.125" style="195" customWidth="1"/>
    <col min="26" max="28" width="25.125" style="161" customWidth="1"/>
    <col min="29" max="34" width="25.125" style="161" hidden="1" customWidth="1"/>
    <col min="35" max="52" width="25.125" style="161" customWidth="1"/>
    <col min="53" max="16384" width="12.625" style="161"/>
  </cols>
  <sheetData>
    <row r="1" spans="1:52" ht="72" customHeight="1" x14ac:dyDescent="0.2">
      <c r="A1" s="303" t="s">
        <v>332</v>
      </c>
      <c r="B1" s="304"/>
      <c r="C1" s="305"/>
      <c r="F1" s="306"/>
      <c r="G1" s="307"/>
      <c r="H1" s="307"/>
      <c r="I1" s="307"/>
      <c r="Y1" s="194"/>
    </row>
    <row r="2" spans="1:52" ht="14.25" customHeight="1" x14ac:dyDescent="0.2"/>
    <row r="3" spans="1:52" s="169" customFormat="1" ht="27.75" customHeight="1" x14ac:dyDescent="0.2">
      <c r="A3" s="308" t="s">
        <v>32</v>
      </c>
      <c r="B3" s="310" t="s">
        <v>33</v>
      </c>
      <c r="C3" s="311" t="s">
        <v>34</v>
      </c>
      <c r="D3" s="162" t="s">
        <v>35</v>
      </c>
      <c r="E3" s="162" t="s">
        <v>36</v>
      </c>
      <c r="F3" s="162" t="s">
        <v>37</v>
      </c>
      <c r="G3" s="163" t="s">
        <v>38</v>
      </c>
      <c r="H3" s="164" t="s">
        <v>39</v>
      </c>
      <c r="I3" s="163" t="s">
        <v>40</v>
      </c>
      <c r="J3" s="163" t="s">
        <v>41</v>
      </c>
      <c r="K3" s="163" t="s">
        <v>333</v>
      </c>
      <c r="L3" s="163" t="s">
        <v>334</v>
      </c>
      <c r="M3" s="163" t="s">
        <v>44</v>
      </c>
      <c r="N3" s="163" t="s">
        <v>45</v>
      </c>
      <c r="O3" s="163" t="s">
        <v>46</v>
      </c>
      <c r="P3" s="163" t="s">
        <v>47</v>
      </c>
      <c r="Q3" s="163" t="s">
        <v>48</v>
      </c>
      <c r="R3" s="163" t="s">
        <v>49</v>
      </c>
      <c r="S3" s="163" t="s">
        <v>50</v>
      </c>
      <c r="T3" s="163" t="s">
        <v>51</v>
      </c>
      <c r="U3" s="163" t="s">
        <v>52</v>
      </c>
      <c r="V3" s="163" t="s">
        <v>53</v>
      </c>
      <c r="W3" s="163" t="s">
        <v>54</v>
      </c>
      <c r="X3" s="163" t="s">
        <v>55</v>
      </c>
      <c r="Y3" s="321" t="s">
        <v>56</v>
      </c>
      <c r="Z3" s="314"/>
      <c r="AA3" s="313" t="s">
        <v>57</v>
      </c>
      <c r="AB3" s="314"/>
      <c r="AC3" s="313" t="s">
        <v>58</v>
      </c>
      <c r="AD3" s="314"/>
      <c r="AE3" s="313" t="s">
        <v>59</v>
      </c>
      <c r="AF3" s="314"/>
      <c r="AG3" s="313" t="s">
        <v>60</v>
      </c>
      <c r="AH3" s="315"/>
      <c r="AI3" s="165" t="s">
        <v>38</v>
      </c>
      <c r="AJ3" s="166" t="s">
        <v>39</v>
      </c>
      <c r="AK3" s="167" t="s">
        <v>40</v>
      </c>
      <c r="AL3" s="167" t="s">
        <v>41</v>
      </c>
      <c r="AM3" s="167" t="s">
        <v>42</v>
      </c>
      <c r="AN3" s="167" t="s">
        <v>43</v>
      </c>
      <c r="AO3" s="167" t="s">
        <v>44</v>
      </c>
      <c r="AP3" s="167" t="s">
        <v>45</v>
      </c>
      <c r="AQ3" s="167" t="s">
        <v>46</v>
      </c>
      <c r="AR3" s="167" t="s">
        <v>47</v>
      </c>
      <c r="AS3" s="167" t="s">
        <v>48</v>
      </c>
      <c r="AT3" s="167" t="s">
        <v>49</v>
      </c>
      <c r="AU3" s="167" t="s">
        <v>50</v>
      </c>
      <c r="AV3" s="167" t="s">
        <v>51</v>
      </c>
      <c r="AW3" s="167" t="s">
        <v>52</v>
      </c>
      <c r="AX3" s="167" t="s">
        <v>53</v>
      </c>
      <c r="AY3" s="167" t="s">
        <v>54</v>
      </c>
      <c r="AZ3" s="168" t="s">
        <v>55</v>
      </c>
    </row>
    <row r="4" spans="1:52" s="169" customFormat="1" ht="14.25" customHeight="1" x14ac:dyDescent="0.2">
      <c r="A4" s="309"/>
      <c r="B4" s="309"/>
      <c r="C4" s="312"/>
      <c r="D4" s="170"/>
      <c r="E4" s="170"/>
      <c r="F4" s="170"/>
      <c r="G4" s="171" t="s">
        <v>5</v>
      </c>
      <c r="H4" s="171" t="s">
        <v>6</v>
      </c>
      <c r="I4" s="171" t="s">
        <v>7</v>
      </c>
      <c r="J4" s="171" t="s">
        <v>8</v>
      </c>
      <c r="K4" s="171" t="s">
        <v>9</v>
      </c>
      <c r="L4" s="171" t="s">
        <v>9</v>
      </c>
      <c r="M4" s="171" t="s">
        <v>10</v>
      </c>
      <c r="N4" s="171" t="s">
        <v>11</v>
      </c>
      <c r="O4" s="171" t="s">
        <v>6</v>
      </c>
      <c r="P4" s="171" t="s">
        <v>12</v>
      </c>
      <c r="Q4" s="171" t="s">
        <v>13</v>
      </c>
      <c r="R4" s="171" t="s">
        <v>6</v>
      </c>
      <c r="S4" s="171" t="s">
        <v>6</v>
      </c>
      <c r="T4" s="171" t="s">
        <v>14</v>
      </c>
      <c r="U4" s="171" t="s">
        <v>15</v>
      </c>
      <c r="V4" s="171" t="s">
        <v>6</v>
      </c>
      <c r="W4" s="171" t="s">
        <v>16</v>
      </c>
      <c r="X4" s="171" t="s">
        <v>17</v>
      </c>
      <c r="Y4" s="196" t="s">
        <v>61</v>
      </c>
      <c r="Z4" s="172" t="s">
        <v>62</v>
      </c>
      <c r="AA4" s="172" t="s">
        <v>63</v>
      </c>
      <c r="AB4" s="172" t="s">
        <v>64</v>
      </c>
      <c r="AC4" s="172" t="s">
        <v>65</v>
      </c>
      <c r="AD4" s="172" t="s">
        <v>66</v>
      </c>
      <c r="AE4" s="172" t="s">
        <v>67</v>
      </c>
      <c r="AF4" s="172" t="s">
        <v>68</v>
      </c>
      <c r="AG4" s="172" t="s">
        <v>69</v>
      </c>
      <c r="AH4" s="173" t="s">
        <v>70</v>
      </c>
      <c r="AI4" s="174" t="s">
        <v>5</v>
      </c>
      <c r="AJ4" s="175" t="s">
        <v>6</v>
      </c>
      <c r="AK4" s="175" t="s">
        <v>7</v>
      </c>
      <c r="AL4" s="175" t="s">
        <v>8</v>
      </c>
      <c r="AM4" s="175" t="s">
        <v>9</v>
      </c>
      <c r="AN4" s="175" t="s">
        <v>9</v>
      </c>
      <c r="AO4" s="175" t="s">
        <v>10</v>
      </c>
      <c r="AP4" s="175" t="s">
        <v>11</v>
      </c>
      <c r="AQ4" s="175" t="s">
        <v>6</v>
      </c>
      <c r="AR4" s="175" t="s">
        <v>12</v>
      </c>
      <c r="AS4" s="175" t="s">
        <v>13</v>
      </c>
      <c r="AT4" s="175" t="s">
        <v>6</v>
      </c>
      <c r="AU4" s="175" t="s">
        <v>6</v>
      </c>
      <c r="AV4" s="175" t="s">
        <v>14</v>
      </c>
      <c r="AW4" s="175" t="s">
        <v>15</v>
      </c>
      <c r="AX4" s="175" t="s">
        <v>6</v>
      </c>
      <c r="AY4" s="175" t="s">
        <v>16</v>
      </c>
      <c r="AZ4" s="176" t="s">
        <v>17</v>
      </c>
    </row>
    <row r="5" spans="1:52" s="169" customFormat="1" ht="14.25" customHeight="1" x14ac:dyDescent="0.2">
      <c r="A5" s="197" t="s">
        <v>384</v>
      </c>
      <c r="B5" s="198"/>
      <c r="C5" s="199"/>
      <c r="D5" s="200"/>
      <c r="E5" s="200"/>
      <c r="F5" s="200"/>
      <c r="G5" s="171"/>
      <c r="H5" s="171"/>
      <c r="I5" s="171"/>
      <c r="J5" s="171"/>
      <c r="K5" s="171"/>
      <c r="L5" s="171"/>
      <c r="M5" s="171"/>
      <c r="N5" s="171"/>
      <c r="O5" s="171"/>
      <c r="P5" s="171"/>
      <c r="Q5" s="171"/>
      <c r="R5" s="171"/>
      <c r="S5" s="171"/>
      <c r="T5" s="171"/>
      <c r="U5" s="171"/>
      <c r="V5" s="171"/>
      <c r="W5" s="171"/>
      <c r="X5" s="171"/>
      <c r="Y5" s="196"/>
      <c r="Z5" s="172"/>
      <c r="AA5" s="172"/>
      <c r="AB5" s="172"/>
      <c r="AC5" s="172"/>
      <c r="AD5" s="172"/>
      <c r="AE5" s="172"/>
      <c r="AF5" s="172"/>
      <c r="AG5" s="172"/>
      <c r="AH5" s="173"/>
      <c r="AI5" s="174"/>
      <c r="AJ5" s="175"/>
      <c r="AK5" s="175"/>
      <c r="AL5" s="175"/>
      <c r="AM5" s="175"/>
      <c r="AN5" s="175"/>
      <c r="AO5" s="175"/>
      <c r="AP5" s="175"/>
      <c r="AQ5" s="175"/>
      <c r="AR5" s="175"/>
      <c r="AS5" s="175"/>
      <c r="AT5" s="175"/>
      <c r="AU5" s="175"/>
      <c r="AV5" s="175"/>
      <c r="AW5" s="175"/>
      <c r="AX5" s="175"/>
      <c r="AY5" s="175"/>
      <c r="AZ5" s="176"/>
    </row>
    <row r="6" spans="1:52" ht="57.6" customHeight="1" x14ac:dyDescent="0.2">
      <c r="A6" s="177" t="s">
        <v>385</v>
      </c>
      <c r="B6" s="178" t="s">
        <v>335</v>
      </c>
      <c r="C6" s="179" t="s">
        <v>336</v>
      </c>
      <c r="D6" s="180"/>
      <c r="E6" s="180" t="s">
        <v>337</v>
      </c>
      <c r="F6" s="180" t="s">
        <v>21</v>
      </c>
      <c r="G6" s="181">
        <v>1.223542488888889E-2</v>
      </c>
      <c r="H6" s="181">
        <v>2.9306354873055556</v>
      </c>
      <c r="I6" s="181">
        <v>1.0210619111111111E-2</v>
      </c>
      <c r="J6" s="181">
        <v>6.9215500158388891E-6</v>
      </c>
      <c r="K6" s="181">
        <v>2.2796380555555559E-3</v>
      </c>
      <c r="L6" s="181">
        <v>2.2000338055555555E-3</v>
      </c>
      <c r="M6" s="181">
        <v>7.6820634722222217E-3</v>
      </c>
      <c r="N6" s="181">
        <v>1.0803331450094445E-3</v>
      </c>
      <c r="O6" s="181">
        <v>2.1956321138888887E-2</v>
      </c>
      <c r="P6" s="201">
        <v>1.4504711745277779</v>
      </c>
      <c r="Q6" s="181">
        <v>0.10231625138888889</v>
      </c>
      <c r="R6" s="181">
        <v>1.1727832518055556</v>
      </c>
      <c r="S6" s="181">
        <v>1.721821186111111E-2</v>
      </c>
      <c r="T6" s="181">
        <v>1.5927722401388889</v>
      </c>
      <c r="U6" s="181">
        <v>1.9785487644388892E-4</v>
      </c>
      <c r="V6" s="181">
        <v>1.6026160500000001E-2</v>
      </c>
      <c r="W6" s="181">
        <v>0.19583655752777776</v>
      </c>
      <c r="X6" s="181">
        <v>1.8818086452155555E-3</v>
      </c>
      <c r="Y6" s="202">
        <v>0</v>
      </c>
      <c r="Z6" s="182" t="s">
        <v>338</v>
      </c>
      <c r="AA6" s="203">
        <v>225</v>
      </c>
      <c r="AB6" s="182" t="s">
        <v>339</v>
      </c>
      <c r="AC6" s="204"/>
      <c r="AD6" s="183"/>
      <c r="AE6" s="204"/>
      <c r="AF6" s="183"/>
      <c r="AG6" s="204"/>
      <c r="AH6" s="183"/>
      <c r="AI6" s="205">
        <f>(G6/1000)*$AA6*$Y6</f>
        <v>0</v>
      </c>
      <c r="AJ6" s="206">
        <f t="shared" ref="AJ6:AZ21" si="0">(H6/1000)*$AA6*$Y6</f>
        <v>0</v>
      </c>
      <c r="AK6" s="206">
        <f t="shared" si="0"/>
        <v>0</v>
      </c>
      <c r="AL6" s="206">
        <f t="shared" si="0"/>
        <v>0</v>
      </c>
      <c r="AM6" s="206">
        <f t="shared" si="0"/>
        <v>0</v>
      </c>
      <c r="AN6" s="206">
        <f t="shared" si="0"/>
        <v>0</v>
      </c>
      <c r="AO6" s="206">
        <f t="shared" si="0"/>
        <v>0</v>
      </c>
      <c r="AP6" s="206">
        <f t="shared" si="0"/>
        <v>0</v>
      </c>
      <c r="AQ6" s="206">
        <f t="shared" si="0"/>
        <v>0</v>
      </c>
      <c r="AR6" s="206">
        <f t="shared" si="0"/>
        <v>0</v>
      </c>
      <c r="AS6" s="206">
        <f t="shared" si="0"/>
        <v>0</v>
      </c>
      <c r="AT6" s="206">
        <f t="shared" si="0"/>
        <v>0</v>
      </c>
      <c r="AU6" s="206">
        <f t="shared" si="0"/>
        <v>0</v>
      </c>
      <c r="AV6" s="206">
        <f t="shared" si="0"/>
        <v>0</v>
      </c>
      <c r="AW6" s="206">
        <f t="shared" si="0"/>
        <v>0</v>
      </c>
      <c r="AX6" s="206">
        <f t="shared" si="0"/>
        <v>0</v>
      </c>
      <c r="AY6" s="206">
        <f t="shared" si="0"/>
        <v>0</v>
      </c>
      <c r="AZ6" s="207">
        <f t="shared" si="0"/>
        <v>0</v>
      </c>
    </row>
    <row r="7" spans="1:52" ht="57.75" customHeight="1" x14ac:dyDescent="0.2">
      <c r="A7" s="177" t="s">
        <v>386</v>
      </c>
      <c r="B7" s="178" t="s">
        <v>335</v>
      </c>
      <c r="C7" s="179" t="s">
        <v>340</v>
      </c>
      <c r="D7" s="180"/>
      <c r="E7" s="180" t="s">
        <v>337</v>
      </c>
      <c r="F7" s="180" t="s">
        <v>21</v>
      </c>
      <c r="G7" s="181">
        <v>1.7397038666666666E-2</v>
      </c>
      <c r="H7" s="181">
        <v>3.6715264599722222</v>
      </c>
      <c r="I7" s="181">
        <v>1.7190497916666669E-2</v>
      </c>
      <c r="J7" s="181">
        <v>1.4000595877647223E-5</v>
      </c>
      <c r="K7" s="181">
        <v>4.9762994722222223E-3</v>
      </c>
      <c r="L7" s="181">
        <v>4.8938943333333334E-3</v>
      </c>
      <c r="M7" s="181">
        <v>8.5045833055555561E-3</v>
      </c>
      <c r="N7" s="181">
        <v>3.6516744127313887E-3</v>
      </c>
      <c r="O7" s="181">
        <v>4.3203848527777776E-2</v>
      </c>
      <c r="P7" s="201">
        <v>2.4515084035277779</v>
      </c>
      <c r="Q7" s="181">
        <v>0.28182250830555544</v>
      </c>
      <c r="R7" s="181">
        <v>1.6510067492777776</v>
      </c>
      <c r="S7" s="181">
        <v>3.3300513416666663E-2</v>
      </c>
      <c r="T7" s="181">
        <v>2.7612925200555556</v>
      </c>
      <c r="U7" s="181">
        <v>3.9704914586416662E-4</v>
      </c>
      <c r="V7" s="181">
        <v>3.2484792083333332E-2</v>
      </c>
      <c r="W7" s="181">
        <v>0.3380488418888889</v>
      </c>
      <c r="X7" s="181">
        <v>3.4743315286999998E-3</v>
      </c>
      <c r="Y7" s="202">
        <v>0</v>
      </c>
      <c r="Z7" s="182" t="s">
        <v>338</v>
      </c>
      <c r="AA7" s="203">
        <v>225</v>
      </c>
      <c r="AB7" s="182" t="s">
        <v>339</v>
      </c>
      <c r="AC7" s="204"/>
      <c r="AD7" s="183"/>
      <c r="AE7" s="204"/>
      <c r="AF7" s="183"/>
      <c r="AG7" s="204"/>
      <c r="AH7" s="183"/>
      <c r="AI7" s="205">
        <f>(G7/1000)*$AA7*$Y7</f>
        <v>0</v>
      </c>
      <c r="AJ7" s="206">
        <f t="shared" si="0"/>
        <v>0</v>
      </c>
      <c r="AK7" s="206">
        <f t="shared" si="0"/>
        <v>0</v>
      </c>
      <c r="AL7" s="206">
        <f t="shared" si="0"/>
        <v>0</v>
      </c>
      <c r="AM7" s="206">
        <f t="shared" si="0"/>
        <v>0</v>
      </c>
      <c r="AN7" s="206">
        <f t="shared" si="0"/>
        <v>0</v>
      </c>
      <c r="AO7" s="206">
        <f t="shared" si="0"/>
        <v>0</v>
      </c>
      <c r="AP7" s="206">
        <f t="shared" si="0"/>
        <v>0</v>
      </c>
      <c r="AQ7" s="206">
        <f t="shared" si="0"/>
        <v>0</v>
      </c>
      <c r="AR7" s="206">
        <f t="shared" si="0"/>
        <v>0</v>
      </c>
      <c r="AS7" s="206">
        <f t="shared" si="0"/>
        <v>0</v>
      </c>
      <c r="AT7" s="206">
        <f t="shared" si="0"/>
        <v>0</v>
      </c>
      <c r="AU7" s="206">
        <f t="shared" si="0"/>
        <v>0</v>
      </c>
      <c r="AV7" s="206">
        <f t="shared" si="0"/>
        <v>0</v>
      </c>
      <c r="AW7" s="206">
        <f t="shared" si="0"/>
        <v>0</v>
      </c>
      <c r="AX7" s="206">
        <f t="shared" si="0"/>
        <v>0</v>
      </c>
      <c r="AY7" s="206">
        <f t="shared" si="0"/>
        <v>0</v>
      </c>
      <c r="AZ7" s="207">
        <f t="shared" si="0"/>
        <v>0</v>
      </c>
    </row>
    <row r="8" spans="1:52" ht="57.75" customHeight="1" x14ac:dyDescent="0.2">
      <c r="A8" s="177" t="s">
        <v>387</v>
      </c>
      <c r="B8" s="178" t="s">
        <v>335</v>
      </c>
      <c r="C8" s="179" t="s">
        <v>341</v>
      </c>
      <c r="D8" s="180"/>
      <c r="E8" s="180" t="s">
        <v>337</v>
      </c>
      <c r="F8" s="180" t="s">
        <v>21</v>
      </c>
      <c r="G8" s="181">
        <v>2.0938653333333331E-2</v>
      </c>
      <c r="H8" s="181">
        <v>3.6241122179444445</v>
      </c>
      <c r="I8" s="181">
        <v>1.2920068833333333E-2</v>
      </c>
      <c r="J8" s="181">
        <v>7.6621321059944452E-6</v>
      </c>
      <c r="K8" s="181">
        <v>3.7556739444444447E-3</v>
      </c>
      <c r="L8" s="181">
        <v>3.6832256666666672E-3</v>
      </c>
      <c r="M8" s="181">
        <v>7.8468466111111107E-3</v>
      </c>
      <c r="N8" s="181">
        <v>1.3016588202527778E-3</v>
      </c>
      <c r="O8" s="181">
        <v>4.3039113055555557E-2</v>
      </c>
      <c r="P8" s="201">
        <v>1.4585478850555558</v>
      </c>
      <c r="Q8" s="181">
        <v>0.27307976161111103</v>
      </c>
      <c r="R8" s="181">
        <v>1.5620684335555557</v>
      </c>
      <c r="S8" s="181">
        <v>3.3412108833333329E-2</v>
      </c>
      <c r="T8" s="181">
        <v>1.9808022951111113</v>
      </c>
      <c r="U8" s="181">
        <v>3.5575839085833335E-4</v>
      </c>
      <c r="V8" s="181">
        <v>3.2289897166666665E-2</v>
      </c>
      <c r="W8" s="181">
        <v>0.3201954147777778</v>
      </c>
      <c r="X8" s="181">
        <v>2.83637449436E-3</v>
      </c>
      <c r="Y8" s="202">
        <v>0</v>
      </c>
      <c r="Z8" s="182" t="s">
        <v>338</v>
      </c>
      <c r="AA8" s="203">
        <v>225</v>
      </c>
      <c r="AB8" s="182" t="s">
        <v>339</v>
      </c>
      <c r="AC8" s="204"/>
      <c r="AD8" s="183"/>
      <c r="AE8" s="204"/>
      <c r="AF8" s="183"/>
      <c r="AG8" s="204"/>
      <c r="AH8" s="183"/>
      <c r="AI8" s="205">
        <f t="shared" ref="AI8:AX39" si="1">(G8/1000)*$AA8*$Y8</f>
        <v>0</v>
      </c>
      <c r="AJ8" s="206">
        <f t="shared" si="0"/>
        <v>0</v>
      </c>
      <c r="AK8" s="206">
        <f t="shared" si="0"/>
        <v>0</v>
      </c>
      <c r="AL8" s="206">
        <f t="shared" si="0"/>
        <v>0</v>
      </c>
      <c r="AM8" s="206">
        <f t="shared" si="0"/>
        <v>0</v>
      </c>
      <c r="AN8" s="206">
        <f t="shared" si="0"/>
        <v>0</v>
      </c>
      <c r="AO8" s="206">
        <f t="shared" si="0"/>
        <v>0</v>
      </c>
      <c r="AP8" s="206">
        <f t="shared" si="0"/>
        <v>0</v>
      </c>
      <c r="AQ8" s="206">
        <f t="shared" si="0"/>
        <v>0</v>
      </c>
      <c r="AR8" s="206">
        <f t="shared" si="0"/>
        <v>0</v>
      </c>
      <c r="AS8" s="206">
        <f t="shared" si="0"/>
        <v>0</v>
      </c>
      <c r="AT8" s="206">
        <f t="shared" si="0"/>
        <v>0</v>
      </c>
      <c r="AU8" s="206">
        <f t="shared" si="0"/>
        <v>0</v>
      </c>
      <c r="AV8" s="206">
        <f t="shared" si="0"/>
        <v>0</v>
      </c>
      <c r="AW8" s="206">
        <f t="shared" si="0"/>
        <v>0</v>
      </c>
      <c r="AX8" s="206">
        <f t="shared" si="0"/>
        <v>0</v>
      </c>
      <c r="AY8" s="206">
        <f t="shared" si="0"/>
        <v>0</v>
      </c>
      <c r="AZ8" s="207">
        <f t="shared" si="0"/>
        <v>0</v>
      </c>
    </row>
    <row r="9" spans="1:52" ht="57.75" customHeight="1" x14ac:dyDescent="0.2">
      <c r="A9" s="177" t="s">
        <v>388</v>
      </c>
      <c r="B9" s="184" t="s">
        <v>335</v>
      </c>
      <c r="C9" s="178" t="s">
        <v>342</v>
      </c>
      <c r="D9" s="180"/>
      <c r="E9" s="180" t="s">
        <v>337</v>
      </c>
      <c r="F9" s="180" t="s">
        <v>21</v>
      </c>
      <c r="G9" s="181">
        <v>3.7070257777777776E-3</v>
      </c>
      <c r="H9" s="181">
        <v>2.8860313271111111</v>
      </c>
      <c r="I9" s="181">
        <v>1.6206072222222222E-3</v>
      </c>
      <c r="J9" s="181">
        <v>2.1591148144777778E-6</v>
      </c>
      <c r="K9" s="181">
        <v>1.447390111111111E-3</v>
      </c>
      <c r="L9" s="181">
        <v>1.4273901111111109E-3</v>
      </c>
      <c r="M9" s="181">
        <v>1.1809104444444444E-3</v>
      </c>
      <c r="N9" s="181">
        <v>4.9041338515888892E-4</v>
      </c>
      <c r="O9" s="181">
        <v>2.5242595777777776E-2</v>
      </c>
      <c r="P9" s="201">
        <v>0.51395458355555557</v>
      </c>
      <c r="Q9" s="181">
        <v>6.7373118777777782E-2</v>
      </c>
      <c r="R9" s="181">
        <v>0.44379295211111108</v>
      </c>
      <c r="S9" s="181">
        <v>1.4023734222222223E-2</v>
      </c>
      <c r="T9" s="181">
        <v>0.49001225077777777</v>
      </c>
      <c r="U9" s="181">
        <v>1.4482246886777779E-4</v>
      </c>
      <c r="V9" s="181">
        <v>1.8561245000000001E-2</v>
      </c>
      <c r="W9" s="181">
        <v>0.12490377255555554</v>
      </c>
      <c r="X9" s="181">
        <v>6.6487111111111113E-4</v>
      </c>
      <c r="Y9" s="202">
        <v>0</v>
      </c>
      <c r="Z9" s="182" t="s">
        <v>338</v>
      </c>
      <c r="AA9" s="203">
        <v>225</v>
      </c>
      <c r="AB9" s="182" t="s">
        <v>339</v>
      </c>
      <c r="AC9" s="204"/>
      <c r="AD9" s="183"/>
      <c r="AE9" s="204"/>
      <c r="AF9" s="183"/>
      <c r="AG9" s="204"/>
      <c r="AH9" s="183"/>
      <c r="AI9" s="205">
        <f t="shared" si="1"/>
        <v>0</v>
      </c>
      <c r="AJ9" s="206">
        <f t="shared" si="0"/>
        <v>0</v>
      </c>
      <c r="AK9" s="206">
        <f t="shared" si="0"/>
        <v>0</v>
      </c>
      <c r="AL9" s="206">
        <f t="shared" si="0"/>
        <v>0</v>
      </c>
      <c r="AM9" s="206">
        <f t="shared" si="0"/>
        <v>0</v>
      </c>
      <c r="AN9" s="206">
        <f t="shared" si="0"/>
        <v>0</v>
      </c>
      <c r="AO9" s="206">
        <f t="shared" si="0"/>
        <v>0</v>
      </c>
      <c r="AP9" s="206">
        <f t="shared" si="0"/>
        <v>0</v>
      </c>
      <c r="AQ9" s="206">
        <f t="shared" si="0"/>
        <v>0</v>
      </c>
      <c r="AR9" s="206">
        <f t="shared" si="0"/>
        <v>0</v>
      </c>
      <c r="AS9" s="206">
        <f t="shared" si="0"/>
        <v>0</v>
      </c>
      <c r="AT9" s="206">
        <f t="shared" si="0"/>
        <v>0</v>
      </c>
      <c r="AU9" s="206">
        <f t="shared" si="0"/>
        <v>0</v>
      </c>
      <c r="AV9" s="206">
        <f t="shared" si="0"/>
        <v>0</v>
      </c>
      <c r="AW9" s="206">
        <f t="shared" si="0"/>
        <v>0</v>
      </c>
      <c r="AX9" s="206">
        <f t="shared" si="0"/>
        <v>0</v>
      </c>
      <c r="AY9" s="206">
        <f t="shared" si="0"/>
        <v>0</v>
      </c>
      <c r="AZ9" s="207">
        <f t="shared" si="0"/>
        <v>0</v>
      </c>
    </row>
    <row r="10" spans="1:52" ht="57.75" customHeight="1" x14ac:dyDescent="0.2">
      <c r="A10" s="177" t="s">
        <v>389</v>
      </c>
      <c r="B10" s="184" t="s">
        <v>23</v>
      </c>
      <c r="C10" s="178" t="s">
        <v>343</v>
      </c>
      <c r="D10" s="180"/>
      <c r="E10" s="180" t="s">
        <v>337</v>
      </c>
      <c r="F10" s="180" t="s">
        <v>21</v>
      </c>
      <c r="G10" s="181">
        <v>6.3760200888888896E-2</v>
      </c>
      <c r="H10" s="181">
        <v>9.8766994803611112</v>
      </c>
      <c r="I10" s="181">
        <v>0.17796013894444446</v>
      </c>
      <c r="J10" s="181">
        <v>1.2014266371344445E-4</v>
      </c>
      <c r="K10" s="181">
        <v>1.7082340111111111E-2</v>
      </c>
      <c r="L10" s="181">
        <v>1.6822200472222222E-2</v>
      </c>
      <c r="M10" s="181">
        <v>7.2834165861111105E-2</v>
      </c>
      <c r="N10" s="181">
        <v>1.482299387833E-2</v>
      </c>
      <c r="O10" s="181">
        <v>0.16089123575</v>
      </c>
      <c r="P10" s="201">
        <v>24.374396648472221</v>
      </c>
      <c r="Q10" s="181">
        <v>0.46457177377777775</v>
      </c>
      <c r="R10" s="181">
        <v>11.086833603916666</v>
      </c>
      <c r="S10" s="181">
        <v>9.0208360694444434E-2</v>
      </c>
      <c r="T10" s="181">
        <v>15.871934652027777</v>
      </c>
      <c r="U10" s="181">
        <v>1.4470045677988886E-3</v>
      </c>
      <c r="V10" s="181">
        <v>0.12053043533333332</v>
      </c>
      <c r="W10" s="181">
        <v>1.0287501530833334</v>
      </c>
      <c r="X10" s="181">
        <v>2.5992412810828886E-2</v>
      </c>
      <c r="Y10" s="202">
        <v>0</v>
      </c>
      <c r="Z10" s="182" t="s">
        <v>338</v>
      </c>
      <c r="AA10" s="203">
        <v>50</v>
      </c>
      <c r="AB10" s="182" t="s">
        <v>344</v>
      </c>
      <c r="AC10" s="204"/>
      <c r="AD10" s="183"/>
      <c r="AE10" s="204"/>
      <c r="AF10" s="183"/>
      <c r="AG10" s="204"/>
      <c r="AH10" s="183"/>
      <c r="AI10" s="205">
        <f t="shared" si="1"/>
        <v>0</v>
      </c>
      <c r="AJ10" s="206">
        <f t="shared" si="0"/>
        <v>0</v>
      </c>
      <c r="AK10" s="206">
        <f t="shared" si="0"/>
        <v>0</v>
      </c>
      <c r="AL10" s="206">
        <f t="shared" si="0"/>
        <v>0</v>
      </c>
      <c r="AM10" s="206">
        <f t="shared" si="0"/>
        <v>0</v>
      </c>
      <c r="AN10" s="206">
        <f t="shared" si="0"/>
        <v>0</v>
      </c>
      <c r="AO10" s="206">
        <f t="shared" si="0"/>
        <v>0</v>
      </c>
      <c r="AP10" s="206">
        <f t="shared" si="0"/>
        <v>0</v>
      </c>
      <c r="AQ10" s="206">
        <f t="shared" si="0"/>
        <v>0</v>
      </c>
      <c r="AR10" s="206">
        <f t="shared" si="0"/>
        <v>0</v>
      </c>
      <c r="AS10" s="206">
        <f t="shared" si="0"/>
        <v>0</v>
      </c>
      <c r="AT10" s="206">
        <f t="shared" si="0"/>
        <v>0</v>
      </c>
      <c r="AU10" s="206">
        <f t="shared" si="0"/>
        <v>0</v>
      </c>
      <c r="AV10" s="206">
        <f t="shared" si="0"/>
        <v>0</v>
      </c>
      <c r="AW10" s="206">
        <f t="shared" si="0"/>
        <v>0</v>
      </c>
      <c r="AX10" s="206">
        <f t="shared" si="0"/>
        <v>0</v>
      </c>
      <c r="AY10" s="206">
        <f t="shared" si="0"/>
        <v>0</v>
      </c>
      <c r="AZ10" s="207">
        <f t="shared" si="0"/>
        <v>0</v>
      </c>
    </row>
    <row r="11" spans="1:52" s="169" customFormat="1" ht="14.25" customHeight="1" x14ac:dyDescent="0.2">
      <c r="A11" s="197" t="s">
        <v>390</v>
      </c>
      <c r="B11" s="198"/>
      <c r="C11" s="199"/>
      <c r="D11" s="200"/>
      <c r="E11" s="200"/>
      <c r="F11" s="200"/>
      <c r="G11" s="181"/>
      <c r="H11" s="181"/>
      <c r="I11" s="181"/>
      <c r="J11" s="181"/>
      <c r="K11" s="181"/>
      <c r="L11" s="181"/>
      <c r="M11" s="181"/>
      <c r="N11" s="181"/>
      <c r="O11" s="181"/>
      <c r="P11" s="201"/>
      <c r="Q11" s="181"/>
      <c r="R11" s="181"/>
      <c r="S11" s="181"/>
      <c r="T11" s="181"/>
      <c r="U11" s="181"/>
      <c r="V11" s="181"/>
      <c r="W11" s="181"/>
      <c r="X11" s="181"/>
      <c r="Y11" s="196"/>
      <c r="Z11" s="172"/>
      <c r="AA11" s="172"/>
      <c r="AB11" s="172"/>
      <c r="AC11" s="172"/>
      <c r="AD11" s="172"/>
      <c r="AE11" s="172"/>
      <c r="AF11" s="172"/>
      <c r="AG11" s="172"/>
      <c r="AH11" s="173"/>
      <c r="AI11" s="174"/>
      <c r="AJ11" s="175"/>
      <c r="AK11" s="175"/>
      <c r="AL11" s="175"/>
      <c r="AM11" s="175"/>
      <c r="AN11" s="175"/>
      <c r="AO11" s="175"/>
      <c r="AP11" s="175"/>
      <c r="AQ11" s="175"/>
      <c r="AR11" s="175"/>
      <c r="AS11" s="175"/>
      <c r="AT11" s="175"/>
      <c r="AU11" s="175"/>
      <c r="AV11" s="175"/>
      <c r="AW11" s="175"/>
      <c r="AX11" s="175"/>
      <c r="AY11" s="175"/>
      <c r="AZ11" s="176"/>
    </row>
    <row r="12" spans="1:52" ht="57.75" customHeight="1" x14ac:dyDescent="0.2">
      <c r="A12" s="177" t="s">
        <v>391</v>
      </c>
      <c r="B12" s="184" t="s">
        <v>23</v>
      </c>
      <c r="C12" s="178" t="s">
        <v>345</v>
      </c>
      <c r="D12" s="180"/>
      <c r="E12" s="180" t="s">
        <v>337</v>
      </c>
      <c r="F12" s="180" t="s">
        <v>21</v>
      </c>
      <c r="G12" s="181">
        <v>0.31516694977777776</v>
      </c>
      <c r="H12" s="181">
        <v>23.85844736213889</v>
      </c>
      <c r="I12" s="181">
        <v>0.1114564191388889</v>
      </c>
      <c r="J12" s="181">
        <v>7.8909595413380559E-5</v>
      </c>
      <c r="K12" s="181">
        <v>2.573883213888889E-2</v>
      </c>
      <c r="L12" s="181">
        <v>2.4753754944444442E-2</v>
      </c>
      <c r="M12" s="181">
        <v>0.11372463313888889</v>
      </c>
      <c r="N12" s="181">
        <v>1.0693787789409166E-2</v>
      </c>
      <c r="O12" s="181">
        <v>0.33408976658333328</v>
      </c>
      <c r="P12" s="201">
        <v>12.342405077027776</v>
      </c>
      <c r="Q12" s="181">
        <v>0.67959609897222217</v>
      </c>
      <c r="R12" s="181">
        <v>8.4623232696666673</v>
      </c>
      <c r="S12" s="181">
        <v>0.22922287713888892</v>
      </c>
      <c r="T12" s="181">
        <v>10.248166856222221</v>
      </c>
      <c r="U12" s="181">
        <v>2.9464813128752777E-3</v>
      </c>
      <c r="V12" s="181">
        <v>0.25751830941666665</v>
      </c>
      <c r="W12" s="181">
        <v>1.9747331648333333</v>
      </c>
      <c r="X12" s="181">
        <v>2.1971979621157777E-2</v>
      </c>
      <c r="Y12" s="202">
        <v>0</v>
      </c>
      <c r="Z12" s="182" t="s">
        <v>338</v>
      </c>
      <c r="AA12" s="203">
        <v>113</v>
      </c>
      <c r="AB12" s="182" t="s">
        <v>344</v>
      </c>
      <c r="AC12" s="204"/>
      <c r="AD12" s="183"/>
      <c r="AE12" s="204"/>
      <c r="AF12" s="183"/>
      <c r="AG12" s="204"/>
      <c r="AH12" s="183"/>
      <c r="AI12" s="205">
        <f t="shared" si="1"/>
        <v>0</v>
      </c>
      <c r="AJ12" s="206">
        <f t="shared" si="0"/>
        <v>0</v>
      </c>
      <c r="AK12" s="206">
        <f t="shared" si="0"/>
        <v>0</v>
      </c>
      <c r="AL12" s="206">
        <f t="shared" si="0"/>
        <v>0</v>
      </c>
      <c r="AM12" s="206">
        <f t="shared" si="0"/>
        <v>0</v>
      </c>
      <c r="AN12" s="206">
        <f t="shared" si="0"/>
        <v>0</v>
      </c>
      <c r="AO12" s="206">
        <f t="shared" si="0"/>
        <v>0</v>
      </c>
      <c r="AP12" s="206">
        <f t="shared" si="0"/>
        <v>0</v>
      </c>
      <c r="AQ12" s="206">
        <f t="shared" si="0"/>
        <v>0</v>
      </c>
      <c r="AR12" s="206">
        <f t="shared" si="0"/>
        <v>0</v>
      </c>
      <c r="AS12" s="206">
        <f t="shared" si="0"/>
        <v>0</v>
      </c>
      <c r="AT12" s="206">
        <f t="shared" si="0"/>
        <v>0</v>
      </c>
      <c r="AU12" s="206">
        <f t="shared" si="0"/>
        <v>0</v>
      </c>
      <c r="AV12" s="206">
        <f t="shared" si="0"/>
        <v>0</v>
      </c>
      <c r="AW12" s="206">
        <f t="shared" si="0"/>
        <v>0</v>
      </c>
      <c r="AX12" s="206">
        <f t="shared" si="0"/>
        <v>0</v>
      </c>
      <c r="AY12" s="206">
        <f t="shared" si="0"/>
        <v>0</v>
      </c>
      <c r="AZ12" s="207">
        <f t="shared" si="0"/>
        <v>0</v>
      </c>
    </row>
    <row r="13" spans="1:52" ht="57.75" customHeight="1" x14ac:dyDescent="0.2">
      <c r="A13" s="208" t="s">
        <v>392</v>
      </c>
      <c r="B13" s="184" t="s">
        <v>23</v>
      </c>
      <c r="C13" s="185" t="s">
        <v>346</v>
      </c>
      <c r="D13" s="186"/>
      <c r="E13" s="180" t="s">
        <v>337</v>
      </c>
      <c r="F13" s="186" t="s">
        <v>21</v>
      </c>
      <c r="G13" s="181">
        <v>0.22066869733333333</v>
      </c>
      <c r="H13" s="181">
        <v>21.642011338888889</v>
      </c>
      <c r="I13" s="181">
        <v>0.40147042974999997</v>
      </c>
      <c r="J13" s="181">
        <v>3.2017575269071392E-4</v>
      </c>
      <c r="K13" s="181">
        <v>5.4736621138888886E-2</v>
      </c>
      <c r="L13" s="181">
        <v>5.3912456250000004E-2</v>
      </c>
      <c r="M13" s="181">
        <v>0.13892987372222224</v>
      </c>
      <c r="N13" s="181">
        <v>3.2473676062494718E-2</v>
      </c>
      <c r="O13" s="181">
        <v>0.32795275594444445</v>
      </c>
      <c r="P13" s="201">
        <v>50.866379674111108</v>
      </c>
      <c r="Q13" s="181">
        <v>0.62664028497222224</v>
      </c>
      <c r="R13" s="181">
        <v>45.661288262194454</v>
      </c>
      <c r="S13" s="181">
        <v>0.242841642</v>
      </c>
      <c r="T13" s="181">
        <v>52.006311437972222</v>
      </c>
      <c r="U13" s="181">
        <v>3.2165893757408331E-3</v>
      </c>
      <c r="V13" s="181">
        <v>0.25219120808333334</v>
      </c>
      <c r="W13" s="181">
        <v>1.8597625259722221</v>
      </c>
      <c r="X13" s="181">
        <v>5.929078234058667E-2</v>
      </c>
      <c r="Y13" s="202">
        <v>0</v>
      </c>
      <c r="Z13" s="182" t="s">
        <v>338</v>
      </c>
      <c r="AA13" s="203">
        <v>113</v>
      </c>
      <c r="AB13" s="182" t="s">
        <v>344</v>
      </c>
      <c r="AC13" s="204"/>
      <c r="AD13" s="183"/>
      <c r="AE13" s="204"/>
      <c r="AF13" s="183"/>
      <c r="AG13" s="204"/>
      <c r="AH13" s="183"/>
      <c r="AI13" s="205">
        <f t="shared" si="1"/>
        <v>0</v>
      </c>
      <c r="AJ13" s="206">
        <f t="shared" si="0"/>
        <v>0</v>
      </c>
      <c r="AK13" s="206">
        <f t="shared" si="0"/>
        <v>0</v>
      </c>
      <c r="AL13" s="206">
        <f t="shared" si="0"/>
        <v>0</v>
      </c>
      <c r="AM13" s="206">
        <f t="shared" si="0"/>
        <v>0</v>
      </c>
      <c r="AN13" s="206">
        <f t="shared" si="0"/>
        <v>0</v>
      </c>
      <c r="AO13" s="206">
        <f t="shared" si="0"/>
        <v>0</v>
      </c>
      <c r="AP13" s="206">
        <f t="shared" si="0"/>
        <v>0</v>
      </c>
      <c r="AQ13" s="206">
        <f t="shared" si="0"/>
        <v>0</v>
      </c>
      <c r="AR13" s="206">
        <f t="shared" si="0"/>
        <v>0</v>
      </c>
      <c r="AS13" s="206">
        <f t="shared" si="0"/>
        <v>0</v>
      </c>
      <c r="AT13" s="206">
        <f t="shared" si="0"/>
        <v>0</v>
      </c>
      <c r="AU13" s="206">
        <f t="shared" si="0"/>
        <v>0</v>
      </c>
      <c r="AV13" s="206">
        <f t="shared" si="0"/>
        <v>0</v>
      </c>
      <c r="AW13" s="206">
        <f t="shared" si="0"/>
        <v>0</v>
      </c>
      <c r="AX13" s="206">
        <f t="shared" si="0"/>
        <v>0</v>
      </c>
      <c r="AY13" s="206">
        <f t="shared" si="0"/>
        <v>0</v>
      </c>
      <c r="AZ13" s="207">
        <f t="shared" si="0"/>
        <v>0</v>
      </c>
    </row>
    <row r="14" spans="1:52" ht="57.75" customHeight="1" x14ac:dyDescent="0.2">
      <c r="A14" s="189" t="s">
        <v>393</v>
      </c>
      <c r="B14" s="184" t="s">
        <v>23</v>
      </c>
      <c r="C14" s="187" t="s">
        <v>347</v>
      </c>
      <c r="D14" s="188"/>
      <c r="E14" s="180" t="s">
        <v>337</v>
      </c>
      <c r="F14" s="188" t="s">
        <v>21</v>
      </c>
      <c r="G14" s="181">
        <v>0.33209944177777773</v>
      </c>
      <c r="H14" s="181">
        <v>35.380267093083333</v>
      </c>
      <c r="I14" s="181">
        <v>0.2629997120555555</v>
      </c>
      <c r="J14" s="181">
        <v>2.0090658904449999E-4</v>
      </c>
      <c r="K14" s="181">
        <v>5.8932731333333335E-2</v>
      </c>
      <c r="L14" s="181">
        <v>5.8059075527777781E-2</v>
      </c>
      <c r="M14" s="181">
        <v>0.17184413825</v>
      </c>
      <c r="N14" s="181">
        <v>3.4959090420371111E-2</v>
      </c>
      <c r="O14" s="181">
        <v>0.55021592747222225</v>
      </c>
      <c r="P14" s="201">
        <v>37.645443452083327</v>
      </c>
      <c r="Q14" s="181">
        <v>2.7051289103333329</v>
      </c>
      <c r="R14" s="181">
        <v>16.061467196305557</v>
      </c>
      <c r="S14" s="181">
        <v>0.40125968430555553</v>
      </c>
      <c r="T14" s="181">
        <v>21.767797193083332</v>
      </c>
      <c r="U14" s="181">
        <v>5.9673980267977772E-3</v>
      </c>
      <c r="V14" s="181">
        <v>0.4224094923333333</v>
      </c>
      <c r="W14" s="181">
        <v>3.172397066027778</v>
      </c>
      <c r="X14" s="181">
        <v>4.8633054870424443E-2</v>
      </c>
      <c r="Y14" s="202">
        <v>0</v>
      </c>
      <c r="Z14" s="182" t="s">
        <v>338</v>
      </c>
      <c r="AA14" s="203">
        <v>113</v>
      </c>
      <c r="AB14" s="182" t="s">
        <v>344</v>
      </c>
      <c r="AC14" s="204"/>
      <c r="AD14" s="183"/>
      <c r="AE14" s="204"/>
      <c r="AF14" s="183"/>
      <c r="AG14" s="204"/>
      <c r="AH14" s="183"/>
      <c r="AI14" s="205">
        <f t="shared" si="1"/>
        <v>0</v>
      </c>
      <c r="AJ14" s="206">
        <f t="shared" si="0"/>
        <v>0</v>
      </c>
      <c r="AK14" s="206">
        <f t="shared" si="0"/>
        <v>0</v>
      </c>
      <c r="AL14" s="206">
        <f t="shared" si="0"/>
        <v>0</v>
      </c>
      <c r="AM14" s="206">
        <f t="shared" si="0"/>
        <v>0</v>
      </c>
      <c r="AN14" s="206">
        <f t="shared" si="0"/>
        <v>0</v>
      </c>
      <c r="AO14" s="206">
        <f t="shared" si="0"/>
        <v>0</v>
      </c>
      <c r="AP14" s="206">
        <f t="shared" si="0"/>
        <v>0</v>
      </c>
      <c r="AQ14" s="206">
        <f t="shared" si="0"/>
        <v>0</v>
      </c>
      <c r="AR14" s="206">
        <f t="shared" si="0"/>
        <v>0</v>
      </c>
      <c r="AS14" s="206">
        <f t="shared" si="0"/>
        <v>0</v>
      </c>
      <c r="AT14" s="206">
        <f t="shared" si="0"/>
        <v>0</v>
      </c>
      <c r="AU14" s="206">
        <f t="shared" si="0"/>
        <v>0</v>
      </c>
      <c r="AV14" s="206">
        <f t="shared" si="0"/>
        <v>0</v>
      </c>
      <c r="AW14" s="206">
        <f t="shared" si="0"/>
        <v>0</v>
      </c>
      <c r="AX14" s="206">
        <f t="shared" si="0"/>
        <v>0</v>
      </c>
      <c r="AY14" s="206">
        <f t="shared" si="0"/>
        <v>0</v>
      </c>
      <c r="AZ14" s="207">
        <f t="shared" si="0"/>
        <v>0</v>
      </c>
    </row>
    <row r="15" spans="1:52" ht="57.75" customHeight="1" x14ac:dyDescent="0.2">
      <c r="A15" s="189" t="s">
        <v>394</v>
      </c>
      <c r="B15" s="184" t="s">
        <v>23</v>
      </c>
      <c r="C15" s="187" t="s">
        <v>348</v>
      </c>
      <c r="D15" s="188"/>
      <c r="E15" s="180" t="s">
        <v>337</v>
      </c>
      <c r="F15" s="188" t="s">
        <v>21</v>
      </c>
      <c r="G15" s="181">
        <v>0.33248183022222222</v>
      </c>
      <c r="H15" s="181">
        <v>34.139416404472222</v>
      </c>
      <c r="I15" s="181">
        <v>0.27888308277777785</v>
      </c>
      <c r="J15" s="181">
        <v>2.2089142726450556E-4</v>
      </c>
      <c r="K15" s="181">
        <v>5.989169872222222E-2</v>
      </c>
      <c r="L15" s="181">
        <v>5.9036651638888882E-2</v>
      </c>
      <c r="M15" s="181">
        <v>0.18500006363888888</v>
      </c>
      <c r="N15" s="181">
        <v>3.778879091598944E-2</v>
      </c>
      <c r="O15" s="181">
        <v>0.47075256063888893</v>
      </c>
      <c r="P15" s="201">
        <v>40.273779960361111</v>
      </c>
      <c r="Q15" s="181">
        <v>2.5630591740555557</v>
      </c>
      <c r="R15" s="181">
        <v>15.250471430305556</v>
      </c>
      <c r="S15" s="181">
        <v>0.38048203102777778</v>
      </c>
      <c r="T15" s="181">
        <v>22.923661567305555</v>
      </c>
      <c r="U15" s="181">
        <v>6.0876358022372221E-3</v>
      </c>
      <c r="V15" s="181">
        <v>0.36222885249999998</v>
      </c>
      <c r="W15" s="181">
        <v>2.966842821027778</v>
      </c>
      <c r="X15" s="181">
        <v>5.0087904221788895E-2</v>
      </c>
      <c r="Y15" s="202">
        <v>0</v>
      </c>
      <c r="Z15" s="182" t="s">
        <v>338</v>
      </c>
      <c r="AA15" s="203">
        <v>55</v>
      </c>
      <c r="AB15" s="182" t="s">
        <v>344</v>
      </c>
      <c r="AC15" s="204"/>
      <c r="AD15" s="183"/>
      <c r="AE15" s="204"/>
      <c r="AF15" s="183"/>
      <c r="AG15" s="204"/>
      <c r="AH15" s="183"/>
      <c r="AI15" s="205">
        <f t="shared" si="1"/>
        <v>0</v>
      </c>
      <c r="AJ15" s="206">
        <f t="shared" si="0"/>
        <v>0</v>
      </c>
      <c r="AK15" s="206">
        <f t="shared" si="0"/>
        <v>0</v>
      </c>
      <c r="AL15" s="206">
        <f t="shared" si="0"/>
        <v>0</v>
      </c>
      <c r="AM15" s="206">
        <f t="shared" si="0"/>
        <v>0</v>
      </c>
      <c r="AN15" s="206">
        <f t="shared" si="0"/>
        <v>0</v>
      </c>
      <c r="AO15" s="206">
        <f t="shared" si="0"/>
        <v>0</v>
      </c>
      <c r="AP15" s="206">
        <f t="shared" si="0"/>
        <v>0</v>
      </c>
      <c r="AQ15" s="206">
        <f t="shared" si="0"/>
        <v>0</v>
      </c>
      <c r="AR15" s="206">
        <f t="shared" si="0"/>
        <v>0</v>
      </c>
      <c r="AS15" s="206">
        <f t="shared" si="0"/>
        <v>0</v>
      </c>
      <c r="AT15" s="206">
        <f t="shared" si="0"/>
        <v>0</v>
      </c>
      <c r="AU15" s="206">
        <f t="shared" si="0"/>
        <v>0</v>
      </c>
      <c r="AV15" s="206">
        <f t="shared" si="0"/>
        <v>0</v>
      </c>
      <c r="AW15" s="206">
        <f t="shared" si="0"/>
        <v>0</v>
      </c>
      <c r="AX15" s="206">
        <f t="shared" si="0"/>
        <v>0</v>
      </c>
      <c r="AY15" s="206">
        <f t="shared" si="0"/>
        <v>0</v>
      </c>
      <c r="AZ15" s="207">
        <f t="shared" si="0"/>
        <v>0</v>
      </c>
    </row>
    <row r="16" spans="1:52" ht="57.75" customHeight="1" x14ac:dyDescent="0.2">
      <c r="A16" s="189" t="s">
        <v>395</v>
      </c>
      <c r="B16" s="184" t="s">
        <v>23</v>
      </c>
      <c r="C16" s="187" t="s">
        <v>349</v>
      </c>
      <c r="D16" s="188"/>
      <c r="E16" s="180" t="s">
        <v>337</v>
      </c>
      <c r="F16" s="188" t="s">
        <v>21</v>
      </c>
      <c r="G16" s="181">
        <v>0.16921068755555554</v>
      </c>
      <c r="H16" s="181">
        <v>18.295338600166666</v>
      </c>
      <c r="I16" s="181">
        <v>0.13660913336111111</v>
      </c>
      <c r="J16" s="181">
        <v>1.10390682977275E-4</v>
      </c>
      <c r="K16" s="181">
        <v>2.9554655416666666E-2</v>
      </c>
      <c r="L16" s="181">
        <v>2.9088435805555552E-2</v>
      </c>
      <c r="M16" s="181">
        <v>9.0848415000000002E-2</v>
      </c>
      <c r="N16" s="181">
        <v>1.8548231147439722E-2</v>
      </c>
      <c r="O16" s="181">
        <v>0.25276458144444447</v>
      </c>
      <c r="P16" s="201">
        <v>19.64554834516667</v>
      </c>
      <c r="Q16" s="181">
        <v>1.2025300929166667</v>
      </c>
      <c r="R16" s="181">
        <v>7.7706353298611104</v>
      </c>
      <c r="S16" s="181">
        <v>0.1932951026111111</v>
      </c>
      <c r="T16" s="181">
        <v>11.206192285416668</v>
      </c>
      <c r="U16" s="181">
        <v>2.9603182307780559E-3</v>
      </c>
      <c r="V16" s="181">
        <v>0.19378006891666666</v>
      </c>
      <c r="W16" s="181">
        <v>1.6009521113055554</v>
      </c>
      <c r="X16" s="181">
        <v>2.4508533796208889E-2</v>
      </c>
      <c r="Y16" s="202">
        <v>0</v>
      </c>
      <c r="Z16" s="182" t="s">
        <v>338</v>
      </c>
      <c r="AA16" s="203">
        <v>55</v>
      </c>
      <c r="AB16" s="182" t="s">
        <v>344</v>
      </c>
      <c r="AC16" s="204"/>
      <c r="AD16" s="183"/>
      <c r="AE16" s="204"/>
      <c r="AF16" s="183"/>
      <c r="AG16" s="204"/>
      <c r="AH16" s="183"/>
      <c r="AI16" s="205">
        <f t="shared" si="1"/>
        <v>0</v>
      </c>
      <c r="AJ16" s="206">
        <f t="shared" si="0"/>
        <v>0</v>
      </c>
      <c r="AK16" s="206">
        <f t="shared" si="0"/>
        <v>0</v>
      </c>
      <c r="AL16" s="206">
        <f t="shared" si="0"/>
        <v>0</v>
      </c>
      <c r="AM16" s="206">
        <f t="shared" si="0"/>
        <v>0</v>
      </c>
      <c r="AN16" s="206">
        <f t="shared" si="0"/>
        <v>0</v>
      </c>
      <c r="AO16" s="206">
        <f t="shared" si="0"/>
        <v>0</v>
      </c>
      <c r="AP16" s="206">
        <f t="shared" si="0"/>
        <v>0</v>
      </c>
      <c r="AQ16" s="206">
        <f t="shared" si="0"/>
        <v>0</v>
      </c>
      <c r="AR16" s="206">
        <f t="shared" si="0"/>
        <v>0</v>
      </c>
      <c r="AS16" s="206">
        <f t="shared" si="0"/>
        <v>0</v>
      </c>
      <c r="AT16" s="206">
        <f t="shared" si="0"/>
        <v>0</v>
      </c>
      <c r="AU16" s="206">
        <f t="shared" si="0"/>
        <v>0</v>
      </c>
      <c r="AV16" s="206">
        <f t="shared" si="0"/>
        <v>0</v>
      </c>
      <c r="AW16" s="206">
        <f t="shared" si="0"/>
        <v>0</v>
      </c>
      <c r="AX16" s="206">
        <f t="shared" si="0"/>
        <v>0</v>
      </c>
      <c r="AY16" s="206">
        <f t="shared" si="0"/>
        <v>0</v>
      </c>
      <c r="AZ16" s="207">
        <f t="shared" si="0"/>
        <v>0</v>
      </c>
    </row>
    <row r="17" spans="1:52" ht="57.75" customHeight="1" x14ac:dyDescent="0.2">
      <c r="A17" s="189" t="s">
        <v>396</v>
      </c>
      <c r="B17" s="184" t="s">
        <v>23</v>
      </c>
      <c r="C17" s="187" t="s">
        <v>350</v>
      </c>
      <c r="D17" s="188"/>
      <c r="E17" s="180" t="s">
        <v>337</v>
      </c>
      <c r="F17" s="188" t="s">
        <v>21</v>
      </c>
      <c r="G17" s="181">
        <v>3.0358621333333335E-2</v>
      </c>
      <c r="H17" s="181">
        <v>25.829778729333331</v>
      </c>
      <c r="I17" s="181">
        <v>0.25460078916666667</v>
      </c>
      <c r="J17" s="181">
        <v>4.3053346922833335E-6</v>
      </c>
      <c r="K17" s="181">
        <v>0.24982109483333331</v>
      </c>
      <c r="L17" s="181">
        <v>0.24828109483333333</v>
      </c>
      <c r="M17" s="181">
        <v>1.9504354333333335E-2</v>
      </c>
      <c r="N17" s="181">
        <v>2.3087900566166666E-4</v>
      </c>
      <c r="O17" s="181">
        <v>0.29189466633333333</v>
      </c>
      <c r="P17" s="201">
        <v>0.15842488466666668</v>
      </c>
      <c r="Q17" s="181">
        <v>0.36973354183333335</v>
      </c>
      <c r="R17" s="181">
        <v>5.7600937918333326</v>
      </c>
      <c r="S17" s="181">
        <v>0.25394943866666664</v>
      </c>
      <c r="T17" s="181">
        <v>13.515755283833332</v>
      </c>
      <c r="U17" s="181">
        <v>8.5404510449833338E-4</v>
      </c>
      <c r="V17" s="181">
        <v>0.20509103250000002</v>
      </c>
      <c r="W17" s="181">
        <v>4.4490754811666671</v>
      </c>
      <c r="X17" s="181">
        <v>8.107689333333333E-2</v>
      </c>
      <c r="Y17" s="202">
        <v>0</v>
      </c>
      <c r="Z17" s="182" t="s">
        <v>338</v>
      </c>
      <c r="AA17" s="203">
        <v>138</v>
      </c>
      <c r="AB17" s="182" t="s">
        <v>344</v>
      </c>
      <c r="AC17" s="204"/>
      <c r="AD17" s="183"/>
      <c r="AE17" s="204"/>
      <c r="AF17" s="183"/>
      <c r="AG17" s="204"/>
      <c r="AH17" s="183"/>
      <c r="AI17" s="205">
        <f t="shared" si="1"/>
        <v>0</v>
      </c>
      <c r="AJ17" s="206">
        <f t="shared" si="0"/>
        <v>0</v>
      </c>
      <c r="AK17" s="206">
        <f t="shared" si="0"/>
        <v>0</v>
      </c>
      <c r="AL17" s="206">
        <f t="shared" si="0"/>
        <v>0</v>
      </c>
      <c r="AM17" s="206">
        <f t="shared" si="0"/>
        <v>0</v>
      </c>
      <c r="AN17" s="206">
        <f t="shared" si="0"/>
        <v>0</v>
      </c>
      <c r="AO17" s="206">
        <f t="shared" si="0"/>
        <v>0</v>
      </c>
      <c r="AP17" s="206">
        <f t="shared" si="0"/>
        <v>0</v>
      </c>
      <c r="AQ17" s="206">
        <f t="shared" si="0"/>
        <v>0</v>
      </c>
      <c r="AR17" s="206">
        <f t="shared" si="0"/>
        <v>0</v>
      </c>
      <c r="AS17" s="206">
        <f t="shared" si="0"/>
        <v>0</v>
      </c>
      <c r="AT17" s="206">
        <f t="shared" si="0"/>
        <v>0</v>
      </c>
      <c r="AU17" s="206">
        <f t="shared" si="0"/>
        <v>0</v>
      </c>
      <c r="AV17" s="206">
        <f t="shared" si="0"/>
        <v>0</v>
      </c>
      <c r="AW17" s="206">
        <f t="shared" si="0"/>
        <v>0</v>
      </c>
      <c r="AX17" s="206">
        <f t="shared" si="0"/>
        <v>0</v>
      </c>
      <c r="AY17" s="206">
        <f t="shared" si="0"/>
        <v>0</v>
      </c>
      <c r="AZ17" s="207">
        <f t="shared" si="0"/>
        <v>0</v>
      </c>
    </row>
    <row r="18" spans="1:52" ht="57.75" customHeight="1" x14ac:dyDescent="0.2">
      <c r="A18" s="189" t="s">
        <v>397</v>
      </c>
      <c r="B18" s="184" t="s">
        <v>23</v>
      </c>
      <c r="C18" s="187" t="s">
        <v>351</v>
      </c>
      <c r="D18" s="188"/>
      <c r="E18" s="180" t="s">
        <v>337</v>
      </c>
      <c r="F18" s="188" t="s">
        <v>21</v>
      </c>
      <c r="G18" s="181">
        <v>1.8792326222222221E-2</v>
      </c>
      <c r="H18" s="181">
        <v>15.357652156888889</v>
      </c>
      <c r="I18" s="181">
        <v>9.3747070277777775E-2</v>
      </c>
      <c r="J18" s="181">
        <v>2.0527901825722222E-6</v>
      </c>
      <c r="K18" s="181">
        <v>9.0752568388888899E-2</v>
      </c>
      <c r="L18" s="181">
        <v>9.0162568388888892E-2</v>
      </c>
      <c r="M18" s="181">
        <v>8.6369485555555549E-3</v>
      </c>
      <c r="N18" s="181">
        <v>1.0219007944611112E-4</v>
      </c>
      <c r="O18" s="181">
        <v>0.17615831122222222</v>
      </c>
      <c r="P18" s="201">
        <v>4.8012238444444445E-2</v>
      </c>
      <c r="Q18" s="181">
        <v>0.42949055272222214</v>
      </c>
      <c r="R18" s="181">
        <v>3.4344204693888889</v>
      </c>
      <c r="S18" s="181">
        <v>0.11171565377777777</v>
      </c>
      <c r="T18" s="181">
        <v>5.7927534387222224</v>
      </c>
      <c r="U18" s="181">
        <v>6.3448648116722225E-4</v>
      </c>
      <c r="V18" s="181">
        <v>0.1277643225</v>
      </c>
      <c r="W18" s="181">
        <v>1.8644289729444443</v>
      </c>
      <c r="X18" s="181">
        <v>3.0198368888888889E-2</v>
      </c>
      <c r="Y18" s="202">
        <v>0</v>
      </c>
      <c r="Z18" s="182" t="s">
        <v>338</v>
      </c>
      <c r="AA18" s="203">
        <v>138</v>
      </c>
      <c r="AB18" s="182" t="s">
        <v>344</v>
      </c>
      <c r="AC18" s="204"/>
      <c r="AD18" s="183"/>
      <c r="AE18" s="204"/>
      <c r="AF18" s="183"/>
      <c r="AG18" s="204"/>
      <c r="AH18" s="183"/>
      <c r="AI18" s="205">
        <f t="shared" si="1"/>
        <v>0</v>
      </c>
      <c r="AJ18" s="206">
        <f t="shared" si="0"/>
        <v>0</v>
      </c>
      <c r="AK18" s="206">
        <f t="shared" si="0"/>
        <v>0</v>
      </c>
      <c r="AL18" s="206">
        <f t="shared" si="0"/>
        <v>0</v>
      </c>
      <c r="AM18" s="206">
        <f t="shared" si="0"/>
        <v>0</v>
      </c>
      <c r="AN18" s="206">
        <f t="shared" si="0"/>
        <v>0</v>
      </c>
      <c r="AO18" s="206">
        <f t="shared" si="0"/>
        <v>0</v>
      </c>
      <c r="AP18" s="206">
        <f t="shared" si="0"/>
        <v>0</v>
      </c>
      <c r="AQ18" s="206">
        <f t="shared" si="0"/>
        <v>0</v>
      </c>
      <c r="AR18" s="206">
        <f t="shared" si="0"/>
        <v>0</v>
      </c>
      <c r="AS18" s="206">
        <f t="shared" si="0"/>
        <v>0</v>
      </c>
      <c r="AT18" s="206">
        <f t="shared" si="0"/>
        <v>0</v>
      </c>
      <c r="AU18" s="206">
        <f t="shared" si="0"/>
        <v>0</v>
      </c>
      <c r="AV18" s="206">
        <f t="shared" si="0"/>
        <v>0</v>
      </c>
      <c r="AW18" s="206">
        <f t="shared" si="0"/>
        <v>0</v>
      </c>
      <c r="AX18" s="206">
        <f t="shared" si="0"/>
        <v>0</v>
      </c>
      <c r="AY18" s="206">
        <f t="shared" si="0"/>
        <v>0</v>
      </c>
      <c r="AZ18" s="207">
        <f t="shared" si="0"/>
        <v>0</v>
      </c>
    </row>
    <row r="19" spans="1:52" ht="57.75" customHeight="1" x14ac:dyDescent="0.2">
      <c r="A19" s="189" t="s">
        <v>398</v>
      </c>
      <c r="B19" s="184" t="s">
        <v>23</v>
      </c>
      <c r="C19" s="187" t="s">
        <v>352</v>
      </c>
      <c r="D19" s="188"/>
      <c r="E19" s="180" t="s">
        <v>337</v>
      </c>
      <c r="F19" s="188" t="s">
        <v>21</v>
      </c>
      <c r="G19" s="181">
        <v>1.1849182933333333</v>
      </c>
      <c r="H19" s="181">
        <v>23.043221161555557</v>
      </c>
      <c r="I19" s="181">
        <v>7.9999918000000003E-2</v>
      </c>
      <c r="J19" s="181">
        <v>7.7587480211355558E-5</v>
      </c>
      <c r="K19" s="181">
        <v>3.9624697555555553E-2</v>
      </c>
      <c r="L19" s="181">
        <v>3.9013564000000001E-2</v>
      </c>
      <c r="M19" s="181">
        <v>9.143128688888888E-2</v>
      </c>
      <c r="N19" s="181">
        <v>1.5477161167588889E-2</v>
      </c>
      <c r="O19" s="181">
        <v>0.35502888777777775</v>
      </c>
      <c r="P19" s="201">
        <v>15.267939106444445</v>
      </c>
      <c r="Q19" s="181">
        <v>1.7704834268888889</v>
      </c>
      <c r="R19" s="181">
        <v>9.3416217057777775</v>
      </c>
      <c r="S19" s="181">
        <v>0.25813471799999999</v>
      </c>
      <c r="T19" s="181">
        <v>11.660202472888889</v>
      </c>
      <c r="U19" s="181">
        <v>2.8453303963433332E-2</v>
      </c>
      <c r="V19" s="181">
        <v>0.26603747133333333</v>
      </c>
      <c r="W19" s="181">
        <v>2.7268493408888892</v>
      </c>
      <c r="X19" s="181">
        <v>2.0117670908426668E-2</v>
      </c>
      <c r="Y19" s="202">
        <v>0</v>
      </c>
      <c r="Z19" s="182" t="s">
        <v>338</v>
      </c>
      <c r="AA19" s="203">
        <v>138</v>
      </c>
      <c r="AB19" s="182" t="s">
        <v>344</v>
      </c>
      <c r="AC19" s="204"/>
      <c r="AD19" s="183"/>
      <c r="AE19" s="204"/>
      <c r="AF19" s="183"/>
      <c r="AG19" s="204"/>
      <c r="AH19" s="183"/>
      <c r="AI19" s="205">
        <f t="shared" si="1"/>
        <v>0</v>
      </c>
      <c r="AJ19" s="206">
        <f t="shared" si="0"/>
        <v>0</v>
      </c>
      <c r="AK19" s="206">
        <f t="shared" si="0"/>
        <v>0</v>
      </c>
      <c r="AL19" s="206">
        <f t="shared" si="0"/>
        <v>0</v>
      </c>
      <c r="AM19" s="206">
        <f t="shared" si="0"/>
        <v>0</v>
      </c>
      <c r="AN19" s="206">
        <f t="shared" si="0"/>
        <v>0</v>
      </c>
      <c r="AO19" s="206">
        <f t="shared" si="0"/>
        <v>0</v>
      </c>
      <c r="AP19" s="206">
        <f t="shared" si="0"/>
        <v>0</v>
      </c>
      <c r="AQ19" s="206">
        <f t="shared" si="0"/>
        <v>0</v>
      </c>
      <c r="AR19" s="206">
        <f t="shared" si="0"/>
        <v>0</v>
      </c>
      <c r="AS19" s="206">
        <f t="shared" si="0"/>
        <v>0</v>
      </c>
      <c r="AT19" s="206">
        <f t="shared" si="0"/>
        <v>0</v>
      </c>
      <c r="AU19" s="206">
        <f t="shared" si="0"/>
        <v>0</v>
      </c>
      <c r="AV19" s="206">
        <f t="shared" si="0"/>
        <v>0</v>
      </c>
      <c r="AW19" s="206">
        <f t="shared" si="0"/>
        <v>0</v>
      </c>
      <c r="AX19" s="206">
        <f t="shared" si="0"/>
        <v>0</v>
      </c>
      <c r="AY19" s="206">
        <f t="shared" si="0"/>
        <v>0</v>
      </c>
      <c r="AZ19" s="207">
        <f t="shared" si="0"/>
        <v>0</v>
      </c>
    </row>
    <row r="20" spans="1:52" ht="57.75" customHeight="1" x14ac:dyDescent="0.2">
      <c r="A20" s="189" t="s">
        <v>399</v>
      </c>
      <c r="B20" s="184" t="s">
        <v>23</v>
      </c>
      <c r="C20" s="187" t="s">
        <v>353</v>
      </c>
      <c r="D20" s="188"/>
      <c r="E20" s="180" t="s">
        <v>337</v>
      </c>
      <c r="F20" s="188" t="s">
        <v>21</v>
      </c>
      <c r="G20" s="181">
        <v>0.11319121155555555</v>
      </c>
      <c r="H20" s="181">
        <v>10.980427677388889</v>
      </c>
      <c r="I20" s="181">
        <v>6.2503063944444451E-2</v>
      </c>
      <c r="J20" s="181">
        <v>2.9912087849572222E-5</v>
      </c>
      <c r="K20" s="181">
        <v>1.0956372388888889E-2</v>
      </c>
      <c r="L20" s="181">
        <v>1.0608066222222223E-2</v>
      </c>
      <c r="M20" s="181">
        <v>4.5197472055555556E-2</v>
      </c>
      <c r="N20" s="181">
        <v>5.0621069794594444E-3</v>
      </c>
      <c r="O20" s="181">
        <v>0.1541556473888889</v>
      </c>
      <c r="P20" s="201">
        <v>5.8624002409444449</v>
      </c>
      <c r="Q20" s="181">
        <v>0.32779239872222221</v>
      </c>
      <c r="R20" s="181">
        <v>4.0796260545555549</v>
      </c>
      <c r="S20" s="181">
        <v>8.1170622944444451E-2</v>
      </c>
      <c r="T20" s="181">
        <v>3.7716183192222221</v>
      </c>
      <c r="U20" s="181">
        <v>1.2565945008605555E-3</v>
      </c>
      <c r="V20" s="181">
        <v>0.11959684449999999</v>
      </c>
      <c r="W20" s="181">
        <v>0.62792560977777767</v>
      </c>
      <c r="X20" s="181">
        <v>1.093937578306222E-2</v>
      </c>
      <c r="Y20" s="202">
        <v>0</v>
      </c>
      <c r="Z20" s="182" t="s">
        <v>338</v>
      </c>
      <c r="AA20" s="203">
        <v>63</v>
      </c>
      <c r="AB20" s="182" t="s">
        <v>344</v>
      </c>
      <c r="AC20" s="204"/>
      <c r="AD20" s="183"/>
      <c r="AE20" s="204"/>
      <c r="AF20" s="183"/>
      <c r="AG20" s="204"/>
      <c r="AH20" s="183"/>
      <c r="AI20" s="205">
        <f t="shared" si="1"/>
        <v>0</v>
      </c>
      <c r="AJ20" s="206">
        <f t="shared" si="0"/>
        <v>0</v>
      </c>
      <c r="AK20" s="206">
        <f t="shared" si="0"/>
        <v>0</v>
      </c>
      <c r="AL20" s="206">
        <f t="shared" si="0"/>
        <v>0</v>
      </c>
      <c r="AM20" s="206">
        <f t="shared" si="0"/>
        <v>0</v>
      </c>
      <c r="AN20" s="206">
        <f t="shared" si="0"/>
        <v>0</v>
      </c>
      <c r="AO20" s="206">
        <f t="shared" si="0"/>
        <v>0</v>
      </c>
      <c r="AP20" s="206">
        <f t="shared" si="0"/>
        <v>0</v>
      </c>
      <c r="AQ20" s="206">
        <f t="shared" si="0"/>
        <v>0</v>
      </c>
      <c r="AR20" s="206">
        <f t="shared" si="0"/>
        <v>0</v>
      </c>
      <c r="AS20" s="206">
        <f t="shared" si="0"/>
        <v>0</v>
      </c>
      <c r="AT20" s="206">
        <f t="shared" si="0"/>
        <v>0</v>
      </c>
      <c r="AU20" s="206">
        <f t="shared" si="0"/>
        <v>0</v>
      </c>
      <c r="AV20" s="206">
        <f t="shared" si="0"/>
        <v>0</v>
      </c>
      <c r="AW20" s="206">
        <f t="shared" si="0"/>
        <v>0</v>
      </c>
      <c r="AX20" s="206">
        <f t="shared" si="0"/>
        <v>0</v>
      </c>
      <c r="AY20" s="206">
        <f t="shared" si="0"/>
        <v>0</v>
      </c>
      <c r="AZ20" s="207">
        <f t="shared" si="0"/>
        <v>0</v>
      </c>
    </row>
    <row r="21" spans="1:52" ht="57.75" customHeight="1" x14ac:dyDescent="0.2">
      <c r="A21" s="189" t="s">
        <v>400</v>
      </c>
      <c r="B21" s="184" t="s">
        <v>23</v>
      </c>
      <c r="C21" s="187" t="s">
        <v>401</v>
      </c>
      <c r="D21" s="188"/>
      <c r="E21" s="180" t="s">
        <v>337</v>
      </c>
      <c r="F21" s="188"/>
      <c r="G21" s="181">
        <v>8.9037305777777784E-2</v>
      </c>
      <c r="H21" s="181">
        <v>6.9036668976388889</v>
      </c>
      <c r="I21" s="181">
        <v>2.4954955888888887E-2</v>
      </c>
      <c r="J21" s="181">
        <v>1.2537026881205555E-5</v>
      </c>
      <c r="K21" s="181">
        <v>6.6970583888888886E-3</v>
      </c>
      <c r="L21" s="181">
        <v>6.4351106944444438E-3</v>
      </c>
      <c r="M21" s="181">
        <v>1.9075743138888889E-2</v>
      </c>
      <c r="N21" s="181">
        <v>2.2721534524616665E-3</v>
      </c>
      <c r="O21" s="181">
        <v>0.10216466258333333</v>
      </c>
      <c r="P21" s="201">
        <v>2.7696218275277777</v>
      </c>
      <c r="Q21" s="181">
        <v>0.32202121772222225</v>
      </c>
      <c r="R21" s="181">
        <v>2.5247747409166665</v>
      </c>
      <c r="S21" s="181">
        <v>5.6423886638888886E-2</v>
      </c>
      <c r="T21" s="181">
        <v>2.1396749074722221</v>
      </c>
      <c r="U21" s="181">
        <v>6.9716132234277776E-4</v>
      </c>
      <c r="V21" s="181">
        <v>0.12558923616666667</v>
      </c>
      <c r="W21" s="181">
        <v>0.48711847708333333</v>
      </c>
      <c r="X21" s="181">
        <v>5.1617627395177772E-3</v>
      </c>
      <c r="Y21" s="202">
        <v>0</v>
      </c>
      <c r="Z21" s="182" t="s">
        <v>338</v>
      </c>
      <c r="AA21" s="203">
        <v>110</v>
      </c>
      <c r="AB21" s="182" t="s">
        <v>344</v>
      </c>
      <c r="AC21" s="204"/>
      <c r="AD21" s="183"/>
      <c r="AE21" s="204"/>
      <c r="AF21" s="183"/>
      <c r="AG21" s="204"/>
      <c r="AH21" s="183"/>
      <c r="AI21" s="205">
        <f>(G21/1000)*$AA21*$Y21</f>
        <v>0</v>
      </c>
      <c r="AJ21" s="206">
        <f t="shared" si="0"/>
        <v>0</v>
      </c>
      <c r="AK21" s="206">
        <f t="shared" si="0"/>
        <v>0</v>
      </c>
      <c r="AL21" s="206">
        <f t="shared" si="0"/>
        <v>0</v>
      </c>
      <c r="AM21" s="206">
        <f t="shared" si="0"/>
        <v>0</v>
      </c>
      <c r="AN21" s="206">
        <f t="shared" si="0"/>
        <v>0</v>
      </c>
      <c r="AO21" s="206">
        <f t="shared" si="0"/>
        <v>0</v>
      </c>
      <c r="AP21" s="206">
        <f t="shared" si="0"/>
        <v>0</v>
      </c>
      <c r="AQ21" s="206">
        <f t="shared" si="0"/>
        <v>0</v>
      </c>
      <c r="AR21" s="206">
        <f t="shared" si="0"/>
        <v>0</v>
      </c>
      <c r="AS21" s="206">
        <f t="shared" si="0"/>
        <v>0</v>
      </c>
      <c r="AT21" s="206">
        <f t="shared" si="0"/>
        <v>0</v>
      </c>
      <c r="AU21" s="206">
        <f t="shared" si="0"/>
        <v>0</v>
      </c>
      <c r="AV21" s="206">
        <f t="shared" si="0"/>
        <v>0</v>
      </c>
      <c r="AW21" s="206">
        <f t="shared" si="0"/>
        <v>0</v>
      </c>
      <c r="AX21" s="206">
        <f t="shared" si="0"/>
        <v>0</v>
      </c>
      <c r="AY21" s="206">
        <f t="shared" si="0"/>
        <v>0</v>
      </c>
      <c r="AZ21" s="207">
        <f t="shared" si="0"/>
        <v>0</v>
      </c>
    </row>
    <row r="22" spans="1:52" s="169" customFormat="1" ht="14.25" customHeight="1" x14ac:dyDescent="0.2">
      <c r="A22" s="197" t="s">
        <v>402</v>
      </c>
      <c r="B22" s="198"/>
      <c r="C22" s="199"/>
      <c r="D22" s="200"/>
      <c r="E22" s="200"/>
      <c r="F22" s="200"/>
      <c r="G22" s="181"/>
      <c r="H22" s="181"/>
      <c r="I22" s="181"/>
      <c r="J22" s="181"/>
      <c r="K22" s="181"/>
      <c r="L22" s="181"/>
      <c r="M22" s="181"/>
      <c r="N22" s="181"/>
      <c r="O22" s="181"/>
      <c r="P22" s="201"/>
      <c r="Q22" s="181"/>
      <c r="R22" s="181"/>
      <c r="S22" s="181"/>
      <c r="T22" s="181"/>
      <c r="U22" s="181"/>
      <c r="V22" s="181"/>
      <c r="W22" s="181"/>
      <c r="X22" s="181"/>
      <c r="Y22" s="196"/>
      <c r="Z22" s="172"/>
      <c r="AA22" s="172"/>
      <c r="AB22" s="172"/>
      <c r="AC22" s="172"/>
      <c r="AD22" s="172"/>
      <c r="AE22" s="172"/>
      <c r="AF22" s="172"/>
      <c r="AG22" s="172"/>
      <c r="AH22" s="173"/>
      <c r="AI22" s="174"/>
      <c r="AJ22" s="175"/>
      <c r="AK22" s="175"/>
      <c r="AL22" s="175"/>
      <c r="AM22" s="175"/>
      <c r="AN22" s="175"/>
      <c r="AO22" s="175"/>
      <c r="AP22" s="175"/>
      <c r="AQ22" s="175"/>
      <c r="AR22" s="175"/>
      <c r="AS22" s="175"/>
      <c r="AT22" s="175"/>
      <c r="AU22" s="175"/>
      <c r="AV22" s="175"/>
      <c r="AW22" s="175"/>
      <c r="AX22" s="175"/>
      <c r="AY22" s="175"/>
      <c r="AZ22" s="176"/>
    </row>
    <row r="23" spans="1:52" ht="57.75" customHeight="1" x14ac:dyDescent="0.2">
      <c r="A23" s="189" t="s">
        <v>403</v>
      </c>
      <c r="B23" s="184" t="s">
        <v>23</v>
      </c>
      <c r="C23" s="187" t="s">
        <v>354</v>
      </c>
      <c r="D23" s="188"/>
      <c r="E23" s="180" t="s">
        <v>337</v>
      </c>
      <c r="F23" s="188" t="s">
        <v>21</v>
      </c>
      <c r="G23" s="181">
        <v>1.6173989333333333E-2</v>
      </c>
      <c r="H23" s="181">
        <v>4.0573967410000007</v>
      </c>
      <c r="I23" s="181">
        <v>7.298043666666666E-3</v>
      </c>
      <c r="J23" s="181">
        <v>7.2406525280999996E-6</v>
      </c>
      <c r="K23" s="181">
        <v>3.0113010000000001E-3</v>
      </c>
      <c r="L23" s="181">
        <v>2.9900873333333334E-3</v>
      </c>
      <c r="M23" s="181">
        <v>5.2204490000000003E-3</v>
      </c>
      <c r="N23" s="181">
        <v>1.5914168322233334E-3</v>
      </c>
      <c r="O23" s="181">
        <v>3.1057487666666668E-2</v>
      </c>
      <c r="P23" s="201">
        <v>1.4825185889999999</v>
      </c>
      <c r="Q23" s="181">
        <v>0.21409605899999995</v>
      </c>
      <c r="R23" s="181">
        <v>0.88678571066666667</v>
      </c>
      <c r="S23" s="181">
        <v>2.6343627666666664E-2</v>
      </c>
      <c r="T23" s="181">
        <v>0.94402123199999988</v>
      </c>
      <c r="U23" s="181">
        <v>3.3472389876333333E-4</v>
      </c>
      <c r="V23" s="181">
        <v>2.1925027E-2</v>
      </c>
      <c r="W23" s="181">
        <v>0.22806479533333332</v>
      </c>
      <c r="X23" s="181">
        <v>1.9263660815733333E-3</v>
      </c>
      <c r="Y23" s="202">
        <v>0</v>
      </c>
      <c r="Z23" s="182" t="s">
        <v>338</v>
      </c>
      <c r="AA23" s="203">
        <v>50</v>
      </c>
      <c r="AB23" s="182" t="s">
        <v>344</v>
      </c>
      <c r="AC23" s="204"/>
      <c r="AD23" s="183"/>
      <c r="AE23" s="204"/>
      <c r="AF23" s="183"/>
      <c r="AG23" s="204"/>
      <c r="AH23" s="183"/>
      <c r="AI23" s="205">
        <f t="shared" si="1"/>
        <v>0</v>
      </c>
      <c r="AJ23" s="206">
        <f t="shared" si="1"/>
        <v>0</v>
      </c>
      <c r="AK23" s="206">
        <f t="shared" si="1"/>
        <v>0</v>
      </c>
      <c r="AL23" s="206">
        <f t="shared" si="1"/>
        <v>0</v>
      </c>
      <c r="AM23" s="206">
        <f t="shared" si="1"/>
        <v>0</v>
      </c>
      <c r="AN23" s="206">
        <f t="shared" si="1"/>
        <v>0</v>
      </c>
      <c r="AO23" s="206">
        <f t="shared" si="1"/>
        <v>0</v>
      </c>
      <c r="AP23" s="206">
        <f t="shared" si="1"/>
        <v>0</v>
      </c>
      <c r="AQ23" s="206">
        <f t="shared" si="1"/>
        <v>0</v>
      </c>
      <c r="AR23" s="206">
        <f t="shared" si="1"/>
        <v>0</v>
      </c>
      <c r="AS23" s="206">
        <f t="shared" si="1"/>
        <v>0</v>
      </c>
      <c r="AT23" s="206">
        <f t="shared" si="1"/>
        <v>0</v>
      </c>
      <c r="AU23" s="206">
        <f t="shared" si="1"/>
        <v>0</v>
      </c>
      <c r="AV23" s="206">
        <f t="shared" si="1"/>
        <v>0</v>
      </c>
      <c r="AW23" s="206">
        <f t="shared" si="1"/>
        <v>0</v>
      </c>
      <c r="AX23" s="206">
        <f t="shared" si="1"/>
        <v>0</v>
      </c>
      <c r="AY23" s="206">
        <f t="shared" ref="AY23:AZ44" si="2">(W23/1000)*$AA23*$Y23</f>
        <v>0</v>
      </c>
      <c r="AZ23" s="207">
        <f t="shared" si="2"/>
        <v>0</v>
      </c>
    </row>
    <row r="24" spans="1:52" ht="57.75" customHeight="1" x14ac:dyDescent="0.2">
      <c r="A24" s="189" t="s">
        <v>404</v>
      </c>
      <c r="B24" s="184" t="s">
        <v>23</v>
      </c>
      <c r="C24" s="187" t="s">
        <v>357</v>
      </c>
      <c r="D24" s="188"/>
      <c r="E24" s="180" t="s">
        <v>337</v>
      </c>
      <c r="F24" s="188" t="s">
        <v>21</v>
      </c>
      <c r="G24" s="181">
        <v>1.8558226253333332</v>
      </c>
      <c r="H24" s="181">
        <v>31.837139462388887</v>
      </c>
      <c r="I24" s="181">
        <v>0.16493330725000002</v>
      </c>
      <c r="J24" s="181">
        <v>1.000723735136639E-4</v>
      </c>
      <c r="K24" s="181">
        <v>4.6457072638888888E-2</v>
      </c>
      <c r="L24" s="181">
        <v>4.5515915250000004E-2</v>
      </c>
      <c r="M24" s="181">
        <v>5.0914767222222219E-2</v>
      </c>
      <c r="N24" s="181">
        <v>2.4141526225589724E-2</v>
      </c>
      <c r="O24" s="181">
        <v>0.37918439144444438</v>
      </c>
      <c r="P24" s="201">
        <v>26.307589489611107</v>
      </c>
      <c r="Q24" s="181">
        <v>0.77917995347222213</v>
      </c>
      <c r="R24" s="181">
        <v>12.778771268194443</v>
      </c>
      <c r="S24" s="181">
        <v>0.32357919149999997</v>
      </c>
      <c r="T24" s="181">
        <v>27.360604405972222</v>
      </c>
      <c r="U24" s="181">
        <v>3.5139092736058328E-3</v>
      </c>
      <c r="V24" s="181">
        <v>0.30500512058333329</v>
      </c>
      <c r="W24" s="181">
        <v>2.1110051829722223</v>
      </c>
      <c r="X24" s="181">
        <v>3.4033034361186668E-2</v>
      </c>
      <c r="Y24" s="202">
        <v>0</v>
      </c>
      <c r="Z24" s="182" t="s">
        <v>338</v>
      </c>
      <c r="AA24" s="203">
        <v>50</v>
      </c>
      <c r="AB24" s="182" t="s">
        <v>344</v>
      </c>
      <c r="AC24" s="204"/>
      <c r="AD24" s="183"/>
      <c r="AE24" s="204"/>
      <c r="AF24" s="183"/>
      <c r="AG24" s="204"/>
      <c r="AH24" s="183"/>
      <c r="AI24" s="205">
        <f t="shared" si="1"/>
        <v>0</v>
      </c>
      <c r="AJ24" s="206">
        <f t="shared" si="1"/>
        <v>0</v>
      </c>
      <c r="AK24" s="206">
        <f t="shared" si="1"/>
        <v>0</v>
      </c>
      <c r="AL24" s="206">
        <f t="shared" si="1"/>
        <v>0</v>
      </c>
      <c r="AM24" s="206">
        <f t="shared" si="1"/>
        <v>0</v>
      </c>
      <c r="AN24" s="206">
        <f t="shared" si="1"/>
        <v>0</v>
      </c>
      <c r="AO24" s="206">
        <f t="shared" si="1"/>
        <v>0</v>
      </c>
      <c r="AP24" s="206">
        <f t="shared" si="1"/>
        <v>0</v>
      </c>
      <c r="AQ24" s="206">
        <f t="shared" si="1"/>
        <v>0</v>
      </c>
      <c r="AR24" s="206">
        <f t="shared" si="1"/>
        <v>0</v>
      </c>
      <c r="AS24" s="206">
        <f t="shared" si="1"/>
        <v>0</v>
      </c>
      <c r="AT24" s="206">
        <f t="shared" si="1"/>
        <v>0</v>
      </c>
      <c r="AU24" s="206">
        <f t="shared" si="1"/>
        <v>0</v>
      </c>
      <c r="AV24" s="206">
        <f t="shared" si="1"/>
        <v>0</v>
      </c>
      <c r="AW24" s="206">
        <f t="shared" si="1"/>
        <v>0</v>
      </c>
      <c r="AX24" s="206">
        <f t="shared" si="1"/>
        <v>0</v>
      </c>
      <c r="AY24" s="206">
        <f t="shared" si="2"/>
        <v>0</v>
      </c>
      <c r="AZ24" s="207">
        <f t="shared" si="2"/>
        <v>0</v>
      </c>
    </row>
    <row r="25" spans="1:52" ht="57.75" customHeight="1" x14ac:dyDescent="0.2">
      <c r="A25" s="209" t="s">
        <v>405</v>
      </c>
      <c r="B25" s="184" t="s">
        <v>23</v>
      </c>
      <c r="C25" s="187" t="s">
        <v>406</v>
      </c>
      <c r="D25" s="188"/>
      <c r="E25" s="180" t="s">
        <v>337</v>
      </c>
      <c r="F25" s="188"/>
      <c r="G25" s="181">
        <v>6.6814417777777774E-2</v>
      </c>
      <c r="H25" s="181">
        <v>15.730252399000001</v>
      </c>
      <c r="I25" s="181">
        <v>3.2292477555555553E-2</v>
      </c>
      <c r="J25" s="181">
        <v>2.4982334259866665E-5</v>
      </c>
      <c r="K25" s="181">
        <v>1.8677968E-2</v>
      </c>
      <c r="L25" s="181">
        <v>1.7647808777777781E-2</v>
      </c>
      <c r="M25" s="181">
        <v>9.711248366666668E-2</v>
      </c>
      <c r="N25" s="181">
        <v>8.6316065745777777E-3</v>
      </c>
      <c r="O25" s="181">
        <v>0.10256692055555555</v>
      </c>
      <c r="P25" s="201">
        <v>9.591381989666667</v>
      </c>
      <c r="Q25" s="181">
        <v>0.27987625199999999</v>
      </c>
      <c r="R25" s="181">
        <v>4.4738270758888889</v>
      </c>
      <c r="S25" s="181">
        <v>8.6960502555555555E-2</v>
      </c>
      <c r="T25" s="181">
        <v>5.6136955109999995</v>
      </c>
      <c r="U25" s="181">
        <v>2.1701520921777778E-3</v>
      </c>
      <c r="V25" s="181">
        <v>0.11687938533333334</v>
      </c>
      <c r="W25" s="181">
        <v>0.92938907744444443</v>
      </c>
      <c r="X25" s="181">
        <v>9.5813811614844438E-3</v>
      </c>
      <c r="Y25" s="202">
        <v>0</v>
      </c>
      <c r="Z25" s="182" t="s">
        <v>338</v>
      </c>
      <c r="AA25" s="203">
        <v>95</v>
      </c>
      <c r="AB25" s="182" t="s">
        <v>344</v>
      </c>
      <c r="AC25" s="204"/>
      <c r="AD25" s="183"/>
      <c r="AE25" s="204"/>
      <c r="AF25" s="183"/>
      <c r="AG25" s="204"/>
      <c r="AH25" s="183"/>
      <c r="AI25" s="205">
        <f>(G25/1000)*$AA25*$Y25</f>
        <v>0</v>
      </c>
      <c r="AJ25" s="206">
        <f t="shared" si="1"/>
        <v>0</v>
      </c>
      <c r="AK25" s="206">
        <f t="shared" si="1"/>
        <v>0</v>
      </c>
      <c r="AL25" s="206">
        <f t="shared" si="1"/>
        <v>0</v>
      </c>
      <c r="AM25" s="206">
        <f t="shared" si="1"/>
        <v>0</v>
      </c>
      <c r="AN25" s="206">
        <f t="shared" si="1"/>
        <v>0</v>
      </c>
      <c r="AO25" s="206">
        <f t="shared" si="1"/>
        <v>0</v>
      </c>
      <c r="AP25" s="206">
        <f t="shared" si="1"/>
        <v>0</v>
      </c>
      <c r="AQ25" s="206">
        <f t="shared" si="1"/>
        <v>0</v>
      </c>
      <c r="AR25" s="206">
        <f t="shared" si="1"/>
        <v>0</v>
      </c>
      <c r="AS25" s="206">
        <f t="shared" si="1"/>
        <v>0</v>
      </c>
      <c r="AT25" s="206">
        <f t="shared" si="1"/>
        <v>0</v>
      </c>
      <c r="AU25" s="206">
        <f t="shared" si="1"/>
        <v>0</v>
      </c>
      <c r="AV25" s="206">
        <f t="shared" si="1"/>
        <v>0</v>
      </c>
      <c r="AW25" s="206">
        <f t="shared" si="1"/>
        <v>0</v>
      </c>
      <c r="AX25" s="206">
        <f t="shared" si="1"/>
        <v>0</v>
      </c>
      <c r="AY25" s="206">
        <f t="shared" si="2"/>
        <v>0</v>
      </c>
      <c r="AZ25" s="207">
        <f t="shared" si="2"/>
        <v>0</v>
      </c>
    </row>
    <row r="26" spans="1:52" ht="57.75" customHeight="1" x14ac:dyDescent="0.2">
      <c r="A26" s="189" t="s">
        <v>407</v>
      </c>
      <c r="B26" s="184" t="s">
        <v>23</v>
      </c>
      <c r="C26" s="187" t="s">
        <v>408</v>
      </c>
      <c r="D26" s="188"/>
      <c r="E26" s="180" t="s">
        <v>337</v>
      </c>
      <c r="F26" s="188"/>
      <c r="G26" s="181">
        <v>0.26929004533333334</v>
      </c>
      <c r="H26" s="181">
        <v>14.062046994999999</v>
      </c>
      <c r="I26" s="181">
        <v>3.7595252166666662E-2</v>
      </c>
      <c r="J26" s="181">
        <v>2.8586137786850001E-5</v>
      </c>
      <c r="K26" s="181">
        <v>1.7665460500000001E-2</v>
      </c>
      <c r="L26" s="181">
        <v>1.6924800833333333E-2</v>
      </c>
      <c r="M26" s="181">
        <v>6.2364471999999997E-2</v>
      </c>
      <c r="N26" s="181">
        <v>1.0241455546638334E-2</v>
      </c>
      <c r="O26" s="181">
        <v>0.11562395866666668</v>
      </c>
      <c r="P26" s="201">
        <v>8.5770843689999996</v>
      </c>
      <c r="Q26" s="181">
        <v>0.54811074950000005</v>
      </c>
      <c r="R26" s="181">
        <v>3.7105823811666663</v>
      </c>
      <c r="S26" s="181">
        <v>0.10139553766666666</v>
      </c>
      <c r="T26" s="181">
        <v>6.5008846184999998</v>
      </c>
      <c r="U26" s="181">
        <v>1.7876933994683335E-3</v>
      </c>
      <c r="V26" s="181">
        <v>0.1112460455</v>
      </c>
      <c r="W26" s="181">
        <v>0.93250566583333339</v>
      </c>
      <c r="X26" s="181">
        <v>1.0064592541893333E-2</v>
      </c>
      <c r="Y26" s="202">
        <v>0</v>
      </c>
      <c r="Z26" s="182" t="s">
        <v>338</v>
      </c>
      <c r="AA26" s="203">
        <v>50</v>
      </c>
      <c r="AB26" s="182" t="s">
        <v>344</v>
      </c>
      <c r="AC26" s="204"/>
      <c r="AD26" s="183"/>
      <c r="AE26" s="204"/>
      <c r="AF26" s="183"/>
      <c r="AG26" s="204"/>
      <c r="AH26" s="183"/>
      <c r="AI26" s="205">
        <f>(G26/1000)*$AA26*$Y26</f>
        <v>0</v>
      </c>
      <c r="AJ26" s="206">
        <f t="shared" si="1"/>
        <v>0</v>
      </c>
      <c r="AK26" s="206">
        <f t="shared" si="1"/>
        <v>0</v>
      </c>
      <c r="AL26" s="206">
        <f t="shared" si="1"/>
        <v>0</v>
      </c>
      <c r="AM26" s="206">
        <f t="shared" si="1"/>
        <v>0</v>
      </c>
      <c r="AN26" s="206">
        <f t="shared" si="1"/>
        <v>0</v>
      </c>
      <c r="AO26" s="206">
        <f t="shared" si="1"/>
        <v>0</v>
      </c>
      <c r="AP26" s="206">
        <f t="shared" si="1"/>
        <v>0</v>
      </c>
      <c r="AQ26" s="206">
        <f t="shared" si="1"/>
        <v>0</v>
      </c>
      <c r="AR26" s="206">
        <f t="shared" si="1"/>
        <v>0</v>
      </c>
      <c r="AS26" s="206">
        <f t="shared" si="1"/>
        <v>0</v>
      </c>
      <c r="AT26" s="206">
        <f t="shared" si="1"/>
        <v>0</v>
      </c>
      <c r="AU26" s="206">
        <f t="shared" si="1"/>
        <v>0</v>
      </c>
      <c r="AV26" s="206">
        <f t="shared" si="1"/>
        <v>0</v>
      </c>
      <c r="AW26" s="206">
        <f t="shared" si="1"/>
        <v>0</v>
      </c>
      <c r="AX26" s="206">
        <f t="shared" si="1"/>
        <v>0</v>
      </c>
      <c r="AY26" s="206">
        <f t="shared" si="2"/>
        <v>0</v>
      </c>
      <c r="AZ26" s="207">
        <f t="shared" si="2"/>
        <v>0</v>
      </c>
    </row>
    <row r="27" spans="1:52" ht="57.75" customHeight="1" x14ac:dyDescent="0.2">
      <c r="A27" s="209" t="s">
        <v>355</v>
      </c>
      <c r="B27" s="184" t="s">
        <v>23</v>
      </c>
      <c r="C27" s="187" t="s">
        <v>356</v>
      </c>
      <c r="D27" s="188"/>
      <c r="E27" s="180" t="s">
        <v>337</v>
      </c>
      <c r="F27" s="188" t="s">
        <v>21</v>
      </c>
      <c r="G27" s="181">
        <v>1.8407004000000001E-2</v>
      </c>
      <c r="H27" s="181">
        <v>5.2929268180000006</v>
      </c>
      <c r="I27" s="181">
        <v>2.7830886249999999E-2</v>
      </c>
      <c r="J27" s="181">
        <v>1.1550734860975E-5</v>
      </c>
      <c r="K27" s="181">
        <v>5.3775357499999997E-3</v>
      </c>
      <c r="L27" s="181">
        <v>5.2975357499999995E-3</v>
      </c>
      <c r="M27" s="181">
        <v>4.7308804999999995E-3</v>
      </c>
      <c r="N27" s="181">
        <v>4.4804135946474996E-3</v>
      </c>
      <c r="O27" s="181">
        <v>8.8693676499999999E-2</v>
      </c>
      <c r="P27" s="201">
        <v>4.489725569</v>
      </c>
      <c r="Q27" s="181">
        <v>0.35396234924999997</v>
      </c>
      <c r="R27" s="181">
        <v>3.8924399742500002</v>
      </c>
      <c r="S27" s="181">
        <v>5.7165226E-2</v>
      </c>
      <c r="T27" s="181">
        <v>1.6833529602500001</v>
      </c>
      <c r="U27" s="181">
        <v>7.548401156325E-4</v>
      </c>
      <c r="V27" s="181">
        <v>6.6772041249999997E-2</v>
      </c>
      <c r="W27" s="181">
        <v>0.44432447225000005</v>
      </c>
      <c r="X27" s="181">
        <v>4.9149800000000002E-3</v>
      </c>
      <c r="Y27" s="202">
        <v>0</v>
      </c>
      <c r="Z27" s="182" t="s">
        <v>338</v>
      </c>
      <c r="AA27" s="203">
        <v>205</v>
      </c>
      <c r="AB27" s="182" t="s">
        <v>344</v>
      </c>
      <c r="AC27" s="204"/>
      <c r="AD27" s="183"/>
      <c r="AE27" s="204"/>
      <c r="AF27" s="183"/>
      <c r="AG27" s="204"/>
      <c r="AH27" s="183"/>
      <c r="AI27" s="205">
        <f t="shared" si="1"/>
        <v>0</v>
      </c>
      <c r="AJ27" s="206">
        <f t="shared" si="1"/>
        <v>0</v>
      </c>
      <c r="AK27" s="206">
        <f t="shared" si="1"/>
        <v>0</v>
      </c>
      <c r="AL27" s="206">
        <f t="shared" si="1"/>
        <v>0</v>
      </c>
      <c r="AM27" s="206">
        <f t="shared" si="1"/>
        <v>0</v>
      </c>
      <c r="AN27" s="206">
        <f t="shared" si="1"/>
        <v>0</v>
      </c>
      <c r="AO27" s="206">
        <f t="shared" si="1"/>
        <v>0</v>
      </c>
      <c r="AP27" s="206">
        <f t="shared" si="1"/>
        <v>0</v>
      </c>
      <c r="AQ27" s="206">
        <f t="shared" si="1"/>
        <v>0</v>
      </c>
      <c r="AR27" s="206">
        <f t="shared" si="1"/>
        <v>0</v>
      </c>
      <c r="AS27" s="206">
        <f t="shared" si="1"/>
        <v>0</v>
      </c>
      <c r="AT27" s="206">
        <f t="shared" si="1"/>
        <v>0</v>
      </c>
      <c r="AU27" s="206">
        <f t="shared" si="1"/>
        <v>0</v>
      </c>
      <c r="AV27" s="206">
        <f t="shared" si="1"/>
        <v>0</v>
      </c>
      <c r="AW27" s="206">
        <f t="shared" si="1"/>
        <v>0</v>
      </c>
      <c r="AX27" s="206">
        <f t="shared" si="1"/>
        <v>0</v>
      </c>
      <c r="AY27" s="206">
        <f t="shared" si="2"/>
        <v>0</v>
      </c>
      <c r="AZ27" s="207">
        <f t="shared" si="2"/>
        <v>0</v>
      </c>
    </row>
    <row r="28" spans="1:52" ht="57.75" customHeight="1" x14ac:dyDescent="0.2">
      <c r="A28" s="189" t="s">
        <v>409</v>
      </c>
      <c r="B28" s="178" t="s">
        <v>23</v>
      </c>
      <c r="C28" s="187" t="s">
        <v>358</v>
      </c>
      <c r="D28" s="188"/>
      <c r="E28" s="180" t="s">
        <v>337</v>
      </c>
      <c r="F28" s="188" t="s">
        <v>21</v>
      </c>
      <c r="G28" s="181">
        <v>0.39613199199999999</v>
      </c>
      <c r="H28" s="181">
        <v>5.2151833640000005</v>
      </c>
      <c r="I28" s="181">
        <v>1.4168852499999999E-2</v>
      </c>
      <c r="J28" s="181">
        <v>4.1011506155499996E-6</v>
      </c>
      <c r="K28" s="181">
        <v>5.6873035000000001E-3</v>
      </c>
      <c r="L28" s="181">
        <v>5.5773035000000002E-3</v>
      </c>
      <c r="M28" s="181">
        <v>5.0514890000000002E-3</v>
      </c>
      <c r="N28" s="181">
        <v>1.870269419455E-3</v>
      </c>
      <c r="O28" s="181">
        <v>4.5299896999999999E-2</v>
      </c>
      <c r="P28" s="201">
        <v>1.4450473620000002</v>
      </c>
      <c r="Q28" s="181">
        <v>0.1175054265</v>
      </c>
      <c r="R28" s="181">
        <v>0.55212267650000002</v>
      </c>
      <c r="S28" s="181">
        <v>5.1868548E-2</v>
      </c>
      <c r="T28" s="181">
        <v>2.0599557045000001</v>
      </c>
      <c r="U28" s="181">
        <v>3.4269517998500001E-4</v>
      </c>
      <c r="V28" s="181">
        <v>3.3154042500000001E-2</v>
      </c>
      <c r="W28" s="181">
        <v>0.3919706805</v>
      </c>
      <c r="X28" s="181">
        <v>3.6200400000000002E-3</v>
      </c>
      <c r="Y28" s="202">
        <v>0</v>
      </c>
      <c r="Z28" s="182" t="s">
        <v>338</v>
      </c>
      <c r="AA28" s="203">
        <v>205</v>
      </c>
      <c r="AB28" s="182" t="s">
        <v>344</v>
      </c>
      <c r="AC28" s="204"/>
      <c r="AD28" s="183"/>
      <c r="AE28" s="204"/>
      <c r="AF28" s="183"/>
      <c r="AG28" s="204"/>
      <c r="AH28" s="183"/>
      <c r="AI28" s="205">
        <f t="shared" si="1"/>
        <v>0</v>
      </c>
      <c r="AJ28" s="206">
        <f t="shared" si="1"/>
        <v>0</v>
      </c>
      <c r="AK28" s="206">
        <f t="shared" si="1"/>
        <v>0</v>
      </c>
      <c r="AL28" s="206">
        <f t="shared" si="1"/>
        <v>0</v>
      </c>
      <c r="AM28" s="206">
        <f t="shared" si="1"/>
        <v>0</v>
      </c>
      <c r="AN28" s="206">
        <f t="shared" si="1"/>
        <v>0</v>
      </c>
      <c r="AO28" s="206">
        <f t="shared" si="1"/>
        <v>0</v>
      </c>
      <c r="AP28" s="206">
        <f t="shared" si="1"/>
        <v>0</v>
      </c>
      <c r="AQ28" s="206">
        <f t="shared" si="1"/>
        <v>0</v>
      </c>
      <c r="AR28" s="206">
        <f t="shared" si="1"/>
        <v>0</v>
      </c>
      <c r="AS28" s="206">
        <f t="shared" si="1"/>
        <v>0</v>
      </c>
      <c r="AT28" s="206">
        <f t="shared" si="1"/>
        <v>0</v>
      </c>
      <c r="AU28" s="206">
        <f t="shared" si="1"/>
        <v>0</v>
      </c>
      <c r="AV28" s="206">
        <f t="shared" si="1"/>
        <v>0</v>
      </c>
      <c r="AW28" s="206">
        <f t="shared" si="1"/>
        <v>0</v>
      </c>
      <c r="AX28" s="206">
        <f t="shared" si="1"/>
        <v>0</v>
      </c>
      <c r="AY28" s="206">
        <f t="shared" si="2"/>
        <v>0</v>
      </c>
      <c r="AZ28" s="207">
        <f t="shared" si="2"/>
        <v>0</v>
      </c>
    </row>
    <row r="29" spans="1:52" ht="57.75" customHeight="1" x14ac:dyDescent="0.2">
      <c r="A29" s="189" t="s">
        <v>410</v>
      </c>
      <c r="B29" s="187" t="s">
        <v>23</v>
      </c>
      <c r="C29" s="187" t="s">
        <v>359</v>
      </c>
      <c r="D29" s="188"/>
      <c r="E29" s="180" t="s">
        <v>337</v>
      </c>
      <c r="F29" s="188" t="s">
        <v>21</v>
      </c>
      <c r="G29" s="181">
        <v>6.7339167213333333</v>
      </c>
      <c r="H29" s="181">
        <v>108.75499006761112</v>
      </c>
      <c r="I29" s="181">
        <v>0.58880479858333334</v>
      </c>
      <c r="J29" s="181">
        <v>3.6010738506308615E-4</v>
      </c>
      <c r="K29" s="181">
        <v>0.16169399486111113</v>
      </c>
      <c r="L29" s="181">
        <v>0.15845300891666669</v>
      </c>
      <c r="M29" s="181">
        <v>0.17575022777777777</v>
      </c>
      <c r="N29" s="181">
        <v>8.428225661465194E-2</v>
      </c>
      <c r="O29" s="181">
        <v>1.317909696888889</v>
      </c>
      <c r="P29" s="201">
        <v>92.227934030388894</v>
      </c>
      <c r="Q29" s="181">
        <v>2.3380150290277779</v>
      </c>
      <c r="R29" s="181">
        <v>44.599054847638889</v>
      </c>
      <c r="S29" s="181">
        <v>1.1121898718333334</v>
      </c>
      <c r="T29" s="181">
        <v>95.944101316527778</v>
      </c>
      <c r="U29" s="181">
        <v>1.2105345039085834E-2</v>
      </c>
      <c r="V29" s="181">
        <v>1.0605539019166668</v>
      </c>
      <c r="W29" s="181">
        <v>6.7482885061944451</v>
      </c>
      <c r="X29" s="181">
        <v>0.12021209216068</v>
      </c>
      <c r="Y29" s="202">
        <v>0</v>
      </c>
      <c r="Z29" s="182" t="s">
        <v>338</v>
      </c>
      <c r="AA29" s="203">
        <v>50</v>
      </c>
      <c r="AB29" s="182" t="s">
        <v>344</v>
      </c>
      <c r="AC29" s="204"/>
      <c r="AD29" s="183"/>
      <c r="AE29" s="204"/>
      <c r="AF29" s="183"/>
      <c r="AG29" s="204"/>
      <c r="AH29" s="183"/>
      <c r="AI29" s="205">
        <f t="shared" si="1"/>
        <v>0</v>
      </c>
      <c r="AJ29" s="206">
        <f t="shared" si="1"/>
        <v>0</v>
      </c>
      <c r="AK29" s="206">
        <f t="shared" si="1"/>
        <v>0</v>
      </c>
      <c r="AL29" s="206">
        <f t="shared" si="1"/>
        <v>0</v>
      </c>
      <c r="AM29" s="206">
        <f t="shared" si="1"/>
        <v>0</v>
      </c>
      <c r="AN29" s="206">
        <f t="shared" si="1"/>
        <v>0</v>
      </c>
      <c r="AO29" s="206">
        <f t="shared" si="1"/>
        <v>0</v>
      </c>
      <c r="AP29" s="206">
        <f t="shared" si="1"/>
        <v>0</v>
      </c>
      <c r="AQ29" s="206">
        <f t="shared" si="1"/>
        <v>0</v>
      </c>
      <c r="AR29" s="206">
        <f t="shared" si="1"/>
        <v>0</v>
      </c>
      <c r="AS29" s="206">
        <f t="shared" si="1"/>
        <v>0</v>
      </c>
      <c r="AT29" s="206">
        <f t="shared" si="1"/>
        <v>0</v>
      </c>
      <c r="AU29" s="206">
        <f t="shared" si="1"/>
        <v>0</v>
      </c>
      <c r="AV29" s="206">
        <f t="shared" si="1"/>
        <v>0</v>
      </c>
      <c r="AW29" s="206">
        <f t="shared" si="1"/>
        <v>0</v>
      </c>
      <c r="AX29" s="206">
        <f t="shared" si="1"/>
        <v>0</v>
      </c>
      <c r="AY29" s="206">
        <f t="shared" si="2"/>
        <v>0</v>
      </c>
      <c r="AZ29" s="207">
        <f t="shared" si="2"/>
        <v>0</v>
      </c>
    </row>
    <row r="30" spans="1:52" ht="57.75" customHeight="1" x14ac:dyDescent="0.2">
      <c r="A30" s="189" t="s">
        <v>411</v>
      </c>
      <c r="B30" s="178" t="s">
        <v>23</v>
      </c>
      <c r="C30" s="187" t="s">
        <v>360</v>
      </c>
      <c r="D30" s="188"/>
      <c r="E30" s="180" t="s">
        <v>337</v>
      </c>
      <c r="F30" s="188" t="s">
        <v>21</v>
      </c>
      <c r="G30" s="181">
        <v>9.7294924444444441E-3</v>
      </c>
      <c r="H30" s="181">
        <v>3.296084595</v>
      </c>
      <c r="I30" s="181">
        <v>2.1769633888888886E-3</v>
      </c>
      <c r="J30" s="181">
        <v>1.5987493798166667E-6</v>
      </c>
      <c r="K30" s="181">
        <v>1.6976595000000002E-3</v>
      </c>
      <c r="L30" s="181">
        <v>1.6676869444444446E-3</v>
      </c>
      <c r="M30" s="181">
        <v>9.1805246666666653E-3</v>
      </c>
      <c r="N30" s="181">
        <v>1.2004858895394443E-3</v>
      </c>
      <c r="O30" s="181">
        <v>3.5493006888888887E-2</v>
      </c>
      <c r="P30" s="201">
        <v>1.2286238476666667</v>
      </c>
      <c r="Q30" s="181">
        <v>6.9197130499999981E-2</v>
      </c>
      <c r="R30" s="181">
        <v>0.25691893772222218</v>
      </c>
      <c r="S30" s="181">
        <v>2.3428367888888892E-2</v>
      </c>
      <c r="T30" s="181">
        <v>0.4161001715</v>
      </c>
      <c r="U30" s="181">
        <v>2.3091559510944446E-4</v>
      </c>
      <c r="V30" s="181">
        <v>2.1154047833333335E-2</v>
      </c>
      <c r="W30" s="181">
        <v>0.1039987086111111</v>
      </c>
      <c r="X30" s="181">
        <v>8.3246378975111116E-4</v>
      </c>
      <c r="Y30" s="202">
        <v>0</v>
      </c>
      <c r="Z30" s="182" t="s">
        <v>338</v>
      </c>
      <c r="AA30" s="203">
        <v>175</v>
      </c>
      <c r="AB30" s="182" t="s">
        <v>344</v>
      </c>
      <c r="AC30" s="204"/>
      <c r="AD30" s="183"/>
      <c r="AE30" s="204"/>
      <c r="AF30" s="183"/>
      <c r="AG30" s="204"/>
      <c r="AH30" s="183"/>
      <c r="AI30" s="205">
        <f t="shared" si="1"/>
        <v>0</v>
      </c>
      <c r="AJ30" s="206">
        <f t="shared" si="1"/>
        <v>0</v>
      </c>
      <c r="AK30" s="206">
        <f t="shared" si="1"/>
        <v>0</v>
      </c>
      <c r="AL30" s="206">
        <f t="shared" si="1"/>
        <v>0</v>
      </c>
      <c r="AM30" s="206">
        <f t="shared" si="1"/>
        <v>0</v>
      </c>
      <c r="AN30" s="206">
        <f t="shared" si="1"/>
        <v>0</v>
      </c>
      <c r="AO30" s="206">
        <f t="shared" si="1"/>
        <v>0</v>
      </c>
      <c r="AP30" s="206">
        <f t="shared" si="1"/>
        <v>0</v>
      </c>
      <c r="AQ30" s="206">
        <f t="shared" si="1"/>
        <v>0</v>
      </c>
      <c r="AR30" s="206">
        <f t="shared" si="1"/>
        <v>0</v>
      </c>
      <c r="AS30" s="206">
        <f t="shared" si="1"/>
        <v>0</v>
      </c>
      <c r="AT30" s="206">
        <f t="shared" si="1"/>
        <v>0</v>
      </c>
      <c r="AU30" s="206">
        <f t="shared" si="1"/>
        <v>0</v>
      </c>
      <c r="AV30" s="206">
        <f t="shared" si="1"/>
        <v>0</v>
      </c>
      <c r="AW30" s="206">
        <f t="shared" si="1"/>
        <v>0</v>
      </c>
      <c r="AX30" s="206">
        <f t="shared" si="1"/>
        <v>0</v>
      </c>
      <c r="AY30" s="206">
        <f t="shared" si="2"/>
        <v>0</v>
      </c>
      <c r="AZ30" s="207">
        <f t="shared" si="2"/>
        <v>0</v>
      </c>
    </row>
    <row r="31" spans="1:52" ht="57.75" customHeight="1" x14ac:dyDescent="0.2">
      <c r="A31" s="189" t="s">
        <v>412</v>
      </c>
      <c r="B31" s="187" t="s">
        <v>23</v>
      </c>
      <c r="C31" s="187" t="s">
        <v>361</v>
      </c>
      <c r="D31" s="188"/>
      <c r="E31" s="180" t="s">
        <v>337</v>
      </c>
      <c r="F31" s="188" t="s">
        <v>21</v>
      </c>
      <c r="G31" s="181">
        <v>2.1890159555555556E-2</v>
      </c>
      <c r="H31" s="181">
        <v>8.0732550659444442</v>
      </c>
      <c r="I31" s="181">
        <v>5.7144470277777767E-3</v>
      </c>
      <c r="J31" s="181">
        <v>3.7107770695527778E-6</v>
      </c>
      <c r="K31" s="181">
        <v>4.5168021944444444E-3</v>
      </c>
      <c r="L31" s="181">
        <v>4.4268661388888889E-3</v>
      </c>
      <c r="M31" s="181">
        <v>2.1263905444444443E-2</v>
      </c>
      <c r="N31" s="181">
        <v>2.7906719109474999E-3</v>
      </c>
      <c r="O31" s="181">
        <v>7.1997839000000008E-2</v>
      </c>
      <c r="P31" s="201">
        <v>2.860616507388889</v>
      </c>
      <c r="Q31" s="181">
        <v>0.10544006836111106</v>
      </c>
      <c r="R31" s="181">
        <v>0.49505227641666671</v>
      </c>
      <c r="S31" s="181">
        <v>5.0900809277777785E-2</v>
      </c>
      <c r="T31" s="181">
        <v>0.95643715286111108</v>
      </c>
      <c r="U31" s="181">
        <v>4.965663264880556E-4</v>
      </c>
      <c r="V31" s="181">
        <v>4.0437402583333337E-2</v>
      </c>
      <c r="W31" s="181">
        <v>0.24589884008333335</v>
      </c>
      <c r="X31" s="181">
        <v>2.1090298331155554E-3</v>
      </c>
      <c r="Y31" s="202">
        <v>0</v>
      </c>
      <c r="Z31" s="182" t="s">
        <v>338</v>
      </c>
      <c r="AA31" s="203">
        <v>175</v>
      </c>
      <c r="AB31" s="182" t="s">
        <v>344</v>
      </c>
      <c r="AC31" s="204"/>
      <c r="AD31" s="183"/>
      <c r="AE31" s="204"/>
      <c r="AF31" s="183"/>
      <c r="AG31" s="204"/>
      <c r="AH31" s="183"/>
      <c r="AI31" s="205">
        <f t="shared" si="1"/>
        <v>0</v>
      </c>
      <c r="AJ31" s="206">
        <f t="shared" si="1"/>
        <v>0</v>
      </c>
      <c r="AK31" s="206">
        <f t="shared" si="1"/>
        <v>0</v>
      </c>
      <c r="AL31" s="206">
        <f t="shared" si="1"/>
        <v>0</v>
      </c>
      <c r="AM31" s="206">
        <f t="shared" si="1"/>
        <v>0</v>
      </c>
      <c r="AN31" s="206">
        <f t="shared" si="1"/>
        <v>0</v>
      </c>
      <c r="AO31" s="206">
        <f t="shared" si="1"/>
        <v>0</v>
      </c>
      <c r="AP31" s="206">
        <f t="shared" si="1"/>
        <v>0</v>
      </c>
      <c r="AQ31" s="206">
        <f t="shared" si="1"/>
        <v>0</v>
      </c>
      <c r="AR31" s="206">
        <f t="shared" si="1"/>
        <v>0</v>
      </c>
      <c r="AS31" s="206">
        <f t="shared" si="1"/>
        <v>0</v>
      </c>
      <c r="AT31" s="206">
        <f t="shared" si="1"/>
        <v>0</v>
      </c>
      <c r="AU31" s="206">
        <f t="shared" si="1"/>
        <v>0</v>
      </c>
      <c r="AV31" s="206">
        <f t="shared" si="1"/>
        <v>0</v>
      </c>
      <c r="AW31" s="206">
        <f t="shared" si="1"/>
        <v>0</v>
      </c>
      <c r="AX31" s="206">
        <f t="shared" si="1"/>
        <v>0</v>
      </c>
      <c r="AY31" s="206">
        <f t="shared" si="2"/>
        <v>0</v>
      </c>
      <c r="AZ31" s="207">
        <f t="shared" si="2"/>
        <v>0</v>
      </c>
    </row>
    <row r="32" spans="1:52" ht="57.75" customHeight="1" x14ac:dyDescent="0.2">
      <c r="A32" s="210" t="s">
        <v>413</v>
      </c>
      <c r="B32" s="179" t="s">
        <v>23</v>
      </c>
      <c r="C32" s="179" t="s">
        <v>362</v>
      </c>
      <c r="D32" s="190"/>
      <c r="E32" s="180" t="s">
        <v>337</v>
      </c>
      <c r="F32" s="190" t="s">
        <v>21</v>
      </c>
      <c r="G32" s="181">
        <v>5.6092532888888894E-2</v>
      </c>
      <c r="H32" s="181">
        <v>1.8982504476944444</v>
      </c>
      <c r="I32" s="181">
        <v>2.9906301944444443E-3</v>
      </c>
      <c r="J32" s="181">
        <v>1.2794600384527777E-6</v>
      </c>
      <c r="K32" s="181">
        <v>1.3549081944444442E-3</v>
      </c>
      <c r="L32" s="181">
        <v>1.3349152222222223E-3</v>
      </c>
      <c r="M32" s="181">
        <v>4.3797256944444439E-3</v>
      </c>
      <c r="N32" s="181">
        <v>2.3084138878083334E-4</v>
      </c>
      <c r="O32" s="181">
        <v>3.0709676916666668E-2</v>
      </c>
      <c r="P32" s="201">
        <v>0.59254747213888881</v>
      </c>
      <c r="Q32" s="181">
        <v>0.11203777736111112</v>
      </c>
      <c r="R32" s="181">
        <v>0.42707966583333334</v>
      </c>
      <c r="S32" s="181">
        <v>2.5991138694444447E-2</v>
      </c>
      <c r="T32" s="181">
        <v>0.43883715861111106</v>
      </c>
      <c r="U32" s="181">
        <v>1.6573195792138887E-4</v>
      </c>
      <c r="V32" s="181">
        <v>3.3327341583333336E-2</v>
      </c>
      <c r="W32" s="181">
        <v>0.10562207566666665</v>
      </c>
      <c r="X32" s="181">
        <v>9.4731660922888882E-4</v>
      </c>
      <c r="Y32" s="202">
        <v>0</v>
      </c>
      <c r="Z32" s="182" t="s">
        <v>338</v>
      </c>
      <c r="AA32" s="203">
        <v>175</v>
      </c>
      <c r="AB32" s="182" t="s">
        <v>344</v>
      </c>
      <c r="AC32" s="204"/>
      <c r="AD32" s="183"/>
      <c r="AE32" s="204"/>
      <c r="AF32" s="183"/>
      <c r="AG32" s="204"/>
      <c r="AH32" s="183"/>
      <c r="AI32" s="205">
        <f t="shared" si="1"/>
        <v>0</v>
      </c>
      <c r="AJ32" s="206">
        <f t="shared" si="1"/>
        <v>0</v>
      </c>
      <c r="AK32" s="206">
        <f t="shared" si="1"/>
        <v>0</v>
      </c>
      <c r="AL32" s="206">
        <f t="shared" si="1"/>
        <v>0</v>
      </c>
      <c r="AM32" s="206">
        <f t="shared" si="1"/>
        <v>0</v>
      </c>
      <c r="AN32" s="206">
        <f t="shared" si="1"/>
        <v>0</v>
      </c>
      <c r="AO32" s="206">
        <f t="shared" si="1"/>
        <v>0</v>
      </c>
      <c r="AP32" s="206">
        <f t="shared" si="1"/>
        <v>0</v>
      </c>
      <c r="AQ32" s="206">
        <f t="shared" si="1"/>
        <v>0</v>
      </c>
      <c r="AR32" s="206">
        <f t="shared" si="1"/>
        <v>0</v>
      </c>
      <c r="AS32" s="206">
        <f t="shared" si="1"/>
        <v>0</v>
      </c>
      <c r="AT32" s="206">
        <f t="shared" si="1"/>
        <v>0</v>
      </c>
      <c r="AU32" s="206">
        <f t="shared" si="1"/>
        <v>0</v>
      </c>
      <c r="AV32" s="206">
        <f t="shared" si="1"/>
        <v>0</v>
      </c>
      <c r="AW32" s="206">
        <f t="shared" si="1"/>
        <v>0</v>
      </c>
      <c r="AX32" s="206">
        <f t="shared" si="1"/>
        <v>0</v>
      </c>
      <c r="AY32" s="206">
        <f t="shared" si="2"/>
        <v>0</v>
      </c>
      <c r="AZ32" s="207">
        <f t="shared" si="2"/>
        <v>0</v>
      </c>
    </row>
    <row r="33" spans="1:52" ht="57.75" customHeight="1" x14ac:dyDescent="0.2">
      <c r="A33" s="210" t="s">
        <v>414</v>
      </c>
      <c r="B33" s="178" t="s">
        <v>23</v>
      </c>
      <c r="C33" s="179" t="s">
        <v>363</v>
      </c>
      <c r="D33" s="190"/>
      <c r="E33" s="180" t="s">
        <v>337</v>
      </c>
      <c r="F33" s="190" t="s">
        <v>21</v>
      </c>
      <c r="G33" s="181">
        <v>2.5224152444444443E-2</v>
      </c>
      <c r="H33" s="181">
        <v>5.3343156074999998</v>
      </c>
      <c r="I33" s="181">
        <v>4.8302471388888893E-3</v>
      </c>
      <c r="J33" s="181">
        <v>2.3903677459416667E-6</v>
      </c>
      <c r="K33" s="181">
        <v>3.0382807499999996E-3</v>
      </c>
      <c r="L33" s="181">
        <v>2.9683306944444446E-3</v>
      </c>
      <c r="M33" s="181">
        <v>8.1431596666666668E-3</v>
      </c>
      <c r="N33" s="181">
        <v>4.5130683850194448E-4</v>
      </c>
      <c r="O33" s="181">
        <v>7.1475191888888887E-2</v>
      </c>
      <c r="P33" s="201">
        <v>0.56692415516666661</v>
      </c>
      <c r="Q33" s="181">
        <v>0.25846293424999989</v>
      </c>
      <c r="R33" s="181">
        <v>1.4786858789722221</v>
      </c>
      <c r="S33" s="181">
        <v>3.1423010388888888E-2</v>
      </c>
      <c r="T33" s="181">
        <v>1.1557474327500001</v>
      </c>
      <c r="U33" s="181">
        <v>2.5005831034694443E-4</v>
      </c>
      <c r="V33" s="181">
        <v>5.7772131583333337E-2</v>
      </c>
      <c r="W33" s="181">
        <v>0.35095216486111108</v>
      </c>
      <c r="X33" s="181">
        <v>1.6191031315511111E-3</v>
      </c>
      <c r="Y33" s="202">
        <v>0</v>
      </c>
      <c r="Z33" s="182" t="s">
        <v>338</v>
      </c>
      <c r="AA33" s="203">
        <v>175</v>
      </c>
      <c r="AB33" s="182" t="s">
        <v>344</v>
      </c>
      <c r="AC33" s="204"/>
      <c r="AD33" s="183"/>
      <c r="AE33" s="204"/>
      <c r="AF33" s="183"/>
      <c r="AG33" s="204"/>
      <c r="AH33" s="183"/>
      <c r="AI33" s="205">
        <f t="shared" si="1"/>
        <v>0</v>
      </c>
      <c r="AJ33" s="206">
        <f t="shared" si="1"/>
        <v>0</v>
      </c>
      <c r="AK33" s="206">
        <f t="shared" si="1"/>
        <v>0</v>
      </c>
      <c r="AL33" s="206">
        <f t="shared" si="1"/>
        <v>0</v>
      </c>
      <c r="AM33" s="206">
        <f t="shared" si="1"/>
        <v>0</v>
      </c>
      <c r="AN33" s="206">
        <f t="shared" si="1"/>
        <v>0</v>
      </c>
      <c r="AO33" s="206">
        <f t="shared" si="1"/>
        <v>0</v>
      </c>
      <c r="AP33" s="206">
        <f t="shared" si="1"/>
        <v>0</v>
      </c>
      <c r="AQ33" s="206">
        <f t="shared" si="1"/>
        <v>0</v>
      </c>
      <c r="AR33" s="206">
        <f t="shared" si="1"/>
        <v>0</v>
      </c>
      <c r="AS33" s="206">
        <f t="shared" si="1"/>
        <v>0</v>
      </c>
      <c r="AT33" s="206">
        <f t="shared" si="1"/>
        <v>0</v>
      </c>
      <c r="AU33" s="206">
        <f t="shared" si="1"/>
        <v>0</v>
      </c>
      <c r="AV33" s="206">
        <f t="shared" si="1"/>
        <v>0</v>
      </c>
      <c r="AW33" s="206">
        <f t="shared" si="1"/>
        <v>0</v>
      </c>
      <c r="AX33" s="206">
        <f t="shared" si="1"/>
        <v>0</v>
      </c>
      <c r="AY33" s="206">
        <f t="shared" si="2"/>
        <v>0</v>
      </c>
      <c r="AZ33" s="207">
        <f t="shared" si="2"/>
        <v>0</v>
      </c>
    </row>
    <row r="34" spans="1:52" s="169" customFormat="1" ht="14.25" customHeight="1" x14ac:dyDescent="0.2">
      <c r="A34" s="197" t="s">
        <v>415</v>
      </c>
      <c r="B34" s="198"/>
      <c r="C34" s="199"/>
      <c r="D34" s="200"/>
      <c r="E34" s="200"/>
      <c r="F34" s="200"/>
      <c r="G34" s="181"/>
      <c r="H34" s="181"/>
      <c r="I34" s="181"/>
      <c r="J34" s="181"/>
      <c r="K34" s="181"/>
      <c r="L34" s="181"/>
      <c r="M34" s="181"/>
      <c r="N34" s="181"/>
      <c r="O34" s="181"/>
      <c r="P34" s="201"/>
      <c r="Q34" s="181"/>
      <c r="R34" s="181"/>
      <c r="S34" s="181"/>
      <c r="T34" s="181"/>
      <c r="U34" s="181"/>
      <c r="V34" s="181"/>
      <c r="W34" s="181"/>
      <c r="X34" s="181"/>
      <c r="Y34" s="196"/>
      <c r="Z34" s="172"/>
      <c r="AA34" s="172"/>
      <c r="AB34" s="172"/>
      <c r="AC34" s="172"/>
      <c r="AD34" s="172"/>
      <c r="AE34" s="172"/>
      <c r="AF34" s="172"/>
      <c r="AG34" s="172"/>
      <c r="AH34" s="173"/>
      <c r="AI34" s="174"/>
      <c r="AJ34" s="175"/>
      <c r="AK34" s="175"/>
      <c r="AL34" s="175"/>
      <c r="AM34" s="175"/>
      <c r="AN34" s="175"/>
      <c r="AO34" s="175"/>
      <c r="AP34" s="175"/>
      <c r="AQ34" s="175"/>
      <c r="AR34" s="175"/>
      <c r="AS34" s="175"/>
      <c r="AT34" s="175"/>
      <c r="AU34" s="175"/>
      <c r="AV34" s="175"/>
      <c r="AW34" s="175"/>
      <c r="AX34" s="175"/>
      <c r="AY34" s="175"/>
      <c r="AZ34" s="176"/>
    </row>
    <row r="35" spans="1:52" ht="57.75" customHeight="1" x14ac:dyDescent="0.2">
      <c r="A35" s="210" t="s">
        <v>416</v>
      </c>
      <c r="B35" s="178" t="s">
        <v>23</v>
      </c>
      <c r="C35" s="179" t="s">
        <v>364</v>
      </c>
      <c r="D35" s="190"/>
      <c r="E35" s="180" t="s">
        <v>337</v>
      </c>
      <c r="F35" s="190" t="s">
        <v>21</v>
      </c>
      <c r="G35" s="181">
        <v>3.6768936888888888E-2</v>
      </c>
      <c r="H35" s="181">
        <v>3.9414411351388887</v>
      </c>
      <c r="I35" s="181">
        <v>2.7141206111111114E-3</v>
      </c>
      <c r="J35" s="181">
        <v>1.3377858351222223E-6</v>
      </c>
      <c r="K35" s="181">
        <v>1.3514008888888889E-3</v>
      </c>
      <c r="L35" s="181">
        <v>1.3214218055555553E-3</v>
      </c>
      <c r="M35" s="181">
        <v>6.3997673055555555E-3</v>
      </c>
      <c r="N35" s="181">
        <v>9.8568424497777785E-5</v>
      </c>
      <c r="O35" s="181">
        <v>3.2761392305555553E-2</v>
      </c>
      <c r="P35" s="201">
        <v>7.5659371694444436E-2</v>
      </c>
      <c r="Q35" s="181">
        <v>7.4128975222222226E-2</v>
      </c>
      <c r="R35" s="181">
        <v>0.77192814147222222</v>
      </c>
      <c r="S35" s="181">
        <v>3.8536756361111112E-2</v>
      </c>
      <c r="T35" s="181">
        <v>0.51262444247222216</v>
      </c>
      <c r="U35" s="181">
        <v>1.3741823492888889E-4</v>
      </c>
      <c r="V35" s="181">
        <v>2.3294987000000003E-2</v>
      </c>
      <c r="W35" s="181">
        <v>0.1581331548611111</v>
      </c>
      <c r="X35" s="181">
        <v>9.4525916589555548E-4</v>
      </c>
      <c r="Y35" s="202">
        <v>0</v>
      </c>
      <c r="Z35" s="182" t="s">
        <v>338</v>
      </c>
      <c r="AA35" s="203">
        <v>88</v>
      </c>
      <c r="AB35" s="182" t="s">
        <v>344</v>
      </c>
      <c r="AC35" s="204"/>
      <c r="AD35" s="183"/>
      <c r="AE35" s="204"/>
      <c r="AF35" s="183"/>
      <c r="AG35" s="204"/>
      <c r="AH35" s="183"/>
      <c r="AI35" s="205">
        <f t="shared" si="1"/>
        <v>0</v>
      </c>
      <c r="AJ35" s="206">
        <f t="shared" si="1"/>
        <v>0</v>
      </c>
      <c r="AK35" s="206">
        <f t="shared" si="1"/>
        <v>0</v>
      </c>
      <c r="AL35" s="206">
        <f t="shared" si="1"/>
        <v>0</v>
      </c>
      <c r="AM35" s="206">
        <f t="shared" si="1"/>
        <v>0</v>
      </c>
      <c r="AN35" s="206">
        <f t="shared" si="1"/>
        <v>0</v>
      </c>
      <c r="AO35" s="206">
        <f t="shared" si="1"/>
        <v>0</v>
      </c>
      <c r="AP35" s="206">
        <f t="shared" si="1"/>
        <v>0</v>
      </c>
      <c r="AQ35" s="206">
        <f t="shared" si="1"/>
        <v>0</v>
      </c>
      <c r="AR35" s="206">
        <f t="shared" si="1"/>
        <v>0</v>
      </c>
      <c r="AS35" s="206">
        <f t="shared" si="1"/>
        <v>0</v>
      </c>
      <c r="AT35" s="206">
        <f t="shared" si="1"/>
        <v>0</v>
      </c>
      <c r="AU35" s="206">
        <f t="shared" si="1"/>
        <v>0</v>
      </c>
      <c r="AV35" s="206">
        <f t="shared" si="1"/>
        <v>0</v>
      </c>
      <c r="AW35" s="206">
        <f t="shared" si="1"/>
        <v>0</v>
      </c>
      <c r="AX35" s="206">
        <f t="shared" si="1"/>
        <v>0</v>
      </c>
      <c r="AY35" s="206">
        <f t="shared" si="2"/>
        <v>0</v>
      </c>
      <c r="AZ35" s="207">
        <f t="shared" si="2"/>
        <v>0</v>
      </c>
    </row>
    <row r="36" spans="1:52" ht="57.75" customHeight="1" x14ac:dyDescent="0.2">
      <c r="A36" s="210" t="s">
        <v>417</v>
      </c>
      <c r="B36" s="178" t="s">
        <v>23</v>
      </c>
      <c r="C36" s="179" t="s">
        <v>365</v>
      </c>
      <c r="D36" s="190"/>
      <c r="E36" s="180" t="s">
        <v>337</v>
      </c>
      <c r="F36" s="190" t="s">
        <v>21</v>
      </c>
      <c r="G36" s="181">
        <v>4.8882574222222218E-2</v>
      </c>
      <c r="H36" s="181">
        <v>3.3904067621944445</v>
      </c>
      <c r="I36" s="181">
        <v>2.3109086111111109E-3</v>
      </c>
      <c r="J36" s="181">
        <v>2.5339332305777782E-6</v>
      </c>
      <c r="K36" s="181">
        <v>1.4970454444444442E-3</v>
      </c>
      <c r="L36" s="181">
        <v>1.4672303055555556E-3</v>
      </c>
      <c r="M36" s="181">
        <v>4.0233546944444445E-3</v>
      </c>
      <c r="N36" s="181">
        <v>1.4074504639666665E-4</v>
      </c>
      <c r="O36" s="181">
        <v>3.222914658333334E-2</v>
      </c>
      <c r="P36" s="201">
        <v>0.10685260963888889</v>
      </c>
      <c r="Q36" s="181">
        <v>0.10312546511111112</v>
      </c>
      <c r="R36" s="181">
        <v>1.53482154775</v>
      </c>
      <c r="S36" s="181">
        <v>2.5464237861111114E-2</v>
      </c>
      <c r="T36" s="181">
        <v>0.51743974186111108</v>
      </c>
      <c r="U36" s="181">
        <v>1.2886509613222223E-4</v>
      </c>
      <c r="V36" s="181">
        <v>2.4113133333333332E-2</v>
      </c>
      <c r="W36" s="181">
        <v>0.14725791924999998</v>
      </c>
      <c r="X36" s="181">
        <v>8.4663051812222223E-4</v>
      </c>
      <c r="Y36" s="202">
        <v>0</v>
      </c>
      <c r="Z36" s="182" t="s">
        <v>338</v>
      </c>
      <c r="AA36" s="203">
        <v>175</v>
      </c>
      <c r="AB36" s="182" t="s">
        <v>344</v>
      </c>
      <c r="AC36" s="204"/>
      <c r="AD36" s="183"/>
      <c r="AE36" s="204"/>
      <c r="AF36" s="183"/>
      <c r="AG36" s="204"/>
      <c r="AH36" s="183"/>
      <c r="AI36" s="205">
        <f t="shared" si="1"/>
        <v>0</v>
      </c>
      <c r="AJ36" s="206">
        <f t="shared" si="1"/>
        <v>0</v>
      </c>
      <c r="AK36" s="206">
        <f t="shared" si="1"/>
        <v>0</v>
      </c>
      <c r="AL36" s="206">
        <f t="shared" si="1"/>
        <v>0</v>
      </c>
      <c r="AM36" s="206">
        <f t="shared" si="1"/>
        <v>0</v>
      </c>
      <c r="AN36" s="206">
        <f t="shared" si="1"/>
        <v>0</v>
      </c>
      <c r="AO36" s="206">
        <f t="shared" si="1"/>
        <v>0</v>
      </c>
      <c r="AP36" s="206">
        <f t="shared" si="1"/>
        <v>0</v>
      </c>
      <c r="AQ36" s="206">
        <f t="shared" si="1"/>
        <v>0</v>
      </c>
      <c r="AR36" s="206">
        <f t="shared" si="1"/>
        <v>0</v>
      </c>
      <c r="AS36" s="206">
        <f t="shared" si="1"/>
        <v>0</v>
      </c>
      <c r="AT36" s="206">
        <f t="shared" si="1"/>
        <v>0</v>
      </c>
      <c r="AU36" s="206">
        <f t="shared" si="1"/>
        <v>0</v>
      </c>
      <c r="AV36" s="206">
        <f t="shared" si="1"/>
        <v>0</v>
      </c>
      <c r="AW36" s="206">
        <f t="shared" si="1"/>
        <v>0</v>
      </c>
      <c r="AX36" s="206">
        <f t="shared" si="1"/>
        <v>0</v>
      </c>
      <c r="AY36" s="206">
        <f t="shared" si="2"/>
        <v>0</v>
      </c>
      <c r="AZ36" s="207">
        <f t="shared" si="2"/>
        <v>0</v>
      </c>
    </row>
    <row r="37" spans="1:52" ht="57.75" customHeight="1" x14ac:dyDescent="0.2">
      <c r="A37" s="210" t="s">
        <v>418</v>
      </c>
      <c r="B37" s="178" t="s">
        <v>23</v>
      </c>
      <c r="C37" s="179" t="s">
        <v>366</v>
      </c>
      <c r="D37" s="190"/>
      <c r="E37" s="180" t="s">
        <v>337</v>
      </c>
      <c r="F37" s="190" t="s">
        <v>21</v>
      </c>
      <c r="G37" s="181">
        <v>8.9763773777777778E-2</v>
      </c>
      <c r="H37" s="181">
        <v>6.092743730694445</v>
      </c>
      <c r="I37" s="181">
        <v>4.9496599722222232E-3</v>
      </c>
      <c r="J37" s="181">
        <v>1.8588827887861111E-6</v>
      </c>
      <c r="K37" s="181">
        <v>3.4015621944444444E-3</v>
      </c>
      <c r="L37" s="181">
        <v>3.3315811111111118E-3</v>
      </c>
      <c r="M37" s="181">
        <v>8.5214200277777784E-3</v>
      </c>
      <c r="N37" s="181">
        <v>8.2159901884972214E-4</v>
      </c>
      <c r="O37" s="181">
        <v>0.13548661169444443</v>
      </c>
      <c r="P37" s="201">
        <v>0.42581062047222223</v>
      </c>
      <c r="Q37" s="181">
        <v>0.29935802336111106</v>
      </c>
      <c r="R37" s="181">
        <v>2.3420569912777776</v>
      </c>
      <c r="S37" s="181">
        <v>4.0965531472222219E-2</v>
      </c>
      <c r="T37" s="181">
        <v>1.390632051611111</v>
      </c>
      <c r="U37" s="181">
        <v>3.2468714467027781E-4</v>
      </c>
      <c r="V37" s="181">
        <v>0.10511583025</v>
      </c>
      <c r="W37" s="181">
        <v>0.39742468888888888</v>
      </c>
      <c r="X37" s="181">
        <v>1.8210801132911112E-3</v>
      </c>
      <c r="Y37" s="202">
        <v>0</v>
      </c>
      <c r="Z37" s="182" t="s">
        <v>338</v>
      </c>
      <c r="AA37" s="203">
        <v>43</v>
      </c>
      <c r="AB37" s="182" t="s">
        <v>344</v>
      </c>
      <c r="AC37" s="204"/>
      <c r="AD37" s="183"/>
      <c r="AE37" s="204"/>
      <c r="AF37" s="183"/>
      <c r="AG37" s="204"/>
      <c r="AH37" s="183"/>
      <c r="AI37" s="205">
        <f t="shared" si="1"/>
        <v>0</v>
      </c>
      <c r="AJ37" s="206">
        <f t="shared" si="1"/>
        <v>0</v>
      </c>
      <c r="AK37" s="206">
        <f t="shared" si="1"/>
        <v>0</v>
      </c>
      <c r="AL37" s="206">
        <f t="shared" si="1"/>
        <v>0</v>
      </c>
      <c r="AM37" s="206">
        <f t="shared" si="1"/>
        <v>0</v>
      </c>
      <c r="AN37" s="206">
        <f t="shared" si="1"/>
        <v>0</v>
      </c>
      <c r="AO37" s="206">
        <f t="shared" si="1"/>
        <v>0</v>
      </c>
      <c r="AP37" s="206">
        <f t="shared" si="1"/>
        <v>0</v>
      </c>
      <c r="AQ37" s="206">
        <f t="shared" si="1"/>
        <v>0</v>
      </c>
      <c r="AR37" s="206">
        <f t="shared" si="1"/>
        <v>0</v>
      </c>
      <c r="AS37" s="206">
        <f t="shared" si="1"/>
        <v>0</v>
      </c>
      <c r="AT37" s="206">
        <f t="shared" si="1"/>
        <v>0</v>
      </c>
      <c r="AU37" s="206">
        <f t="shared" si="1"/>
        <v>0</v>
      </c>
      <c r="AV37" s="206">
        <f t="shared" si="1"/>
        <v>0</v>
      </c>
      <c r="AW37" s="206">
        <f t="shared" si="1"/>
        <v>0</v>
      </c>
      <c r="AX37" s="206">
        <f t="shared" si="1"/>
        <v>0</v>
      </c>
      <c r="AY37" s="206">
        <f t="shared" si="2"/>
        <v>0</v>
      </c>
      <c r="AZ37" s="207">
        <f t="shared" si="2"/>
        <v>0</v>
      </c>
    </row>
    <row r="38" spans="1:52" ht="57.75" customHeight="1" x14ac:dyDescent="0.2">
      <c r="A38" s="210" t="s">
        <v>419</v>
      </c>
      <c r="B38" s="178" t="s">
        <v>23</v>
      </c>
      <c r="C38" s="179" t="s">
        <v>367</v>
      </c>
      <c r="D38" s="190"/>
      <c r="E38" s="180" t="s">
        <v>337</v>
      </c>
      <c r="F38" s="190" t="s">
        <v>21</v>
      </c>
      <c r="G38" s="181">
        <v>6.6969110666666665E-2</v>
      </c>
      <c r="H38" s="181">
        <v>5.670256231833334</v>
      </c>
      <c r="I38" s="181">
        <v>4.8312635833333336E-3</v>
      </c>
      <c r="J38" s="181">
        <v>1.6067407072083334E-6</v>
      </c>
      <c r="K38" s="181">
        <v>3.1058600833333335E-3</v>
      </c>
      <c r="L38" s="181">
        <v>3.0358819166666669E-3</v>
      </c>
      <c r="M38" s="181">
        <v>8.8187553333333342E-3</v>
      </c>
      <c r="N38" s="181">
        <v>4.8154768539750002E-4</v>
      </c>
      <c r="O38" s="181">
        <v>0.138121404</v>
      </c>
      <c r="P38" s="201">
        <v>0.21565895416666669</v>
      </c>
      <c r="Q38" s="181">
        <v>0.2925582815833333</v>
      </c>
      <c r="R38" s="181">
        <v>2.2369305057499997</v>
      </c>
      <c r="S38" s="181">
        <v>3.8289805833333329E-2</v>
      </c>
      <c r="T38" s="181">
        <v>1.3464931630833334</v>
      </c>
      <c r="U38" s="181">
        <v>3.0036141514916675E-4</v>
      </c>
      <c r="V38" s="181">
        <v>0.14934042024999999</v>
      </c>
      <c r="W38" s="181">
        <v>0.38878194075000005</v>
      </c>
      <c r="X38" s="181">
        <v>1.7543878057466669E-3</v>
      </c>
      <c r="Y38" s="202">
        <v>0</v>
      </c>
      <c r="Z38" s="182" t="s">
        <v>338</v>
      </c>
      <c r="AA38" s="203">
        <v>43</v>
      </c>
      <c r="AB38" s="182" t="s">
        <v>344</v>
      </c>
      <c r="AC38" s="204"/>
      <c r="AD38" s="183"/>
      <c r="AE38" s="204"/>
      <c r="AF38" s="183"/>
      <c r="AG38" s="204"/>
      <c r="AH38" s="183"/>
      <c r="AI38" s="205">
        <f t="shared" si="1"/>
        <v>0</v>
      </c>
      <c r="AJ38" s="206">
        <f t="shared" si="1"/>
        <v>0</v>
      </c>
      <c r="AK38" s="206">
        <f t="shared" si="1"/>
        <v>0</v>
      </c>
      <c r="AL38" s="206">
        <f t="shared" si="1"/>
        <v>0</v>
      </c>
      <c r="AM38" s="206">
        <f t="shared" si="1"/>
        <v>0</v>
      </c>
      <c r="AN38" s="206">
        <f t="shared" si="1"/>
        <v>0</v>
      </c>
      <c r="AO38" s="206">
        <f t="shared" si="1"/>
        <v>0</v>
      </c>
      <c r="AP38" s="206">
        <f t="shared" si="1"/>
        <v>0</v>
      </c>
      <c r="AQ38" s="206">
        <f t="shared" si="1"/>
        <v>0</v>
      </c>
      <c r="AR38" s="206">
        <f t="shared" si="1"/>
        <v>0</v>
      </c>
      <c r="AS38" s="206">
        <f t="shared" si="1"/>
        <v>0</v>
      </c>
      <c r="AT38" s="206">
        <f t="shared" si="1"/>
        <v>0</v>
      </c>
      <c r="AU38" s="206">
        <f t="shared" si="1"/>
        <v>0</v>
      </c>
      <c r="AV38" s="206">
        <f t="shared" si="1"/>
        <v>0</v>
      </c>
      <c r="AW38" s="206">
        <f t="shared" si="1"/>
        <v>0</v>
      </c>
      <c r="AX38" s="206">
        <f t="shared" si="1"/>
        <v>0</v>
      </c>
      <c r="AY38" s="206">
        <f t="shared" si="2"/>
        <v>0</v>
      </c>
      <c r="AZ38" s="207">
        <f t="shared" si="2"/>
        <v>0</v>
      </c>
    </row>
    <row r="39" spans="1:52" ht="57.75" customHeight="1" x14ac:dyDescent="0.2">
      <c r="A39" s="210" t="s">
        <v>420</v>
      </c>
      <c r="B39" s="178" t="s">
        <v>23</v>
      </c>
      <c r="C39" s="179" t="s">
        <v>368</v>
      </c>
      <c r="D39" s="190"/>
      <c r="E39" s="180" t="s">
        <v>337</v>
      </c>
      <c r="F39" s="190" t="s">
        <v>21</v>
      </c>
      <c r="G39" s="181">
        <v>6.1237899999999998E-2</v>
      </c>
      <c r="H39" s="181">
        <v>8.3475280499999993</v>
      </c>
      <c r="I39" s="181">
        <v>8.4981562499999996E-3</v>
      </c>
      <c r="J39" s="181">
        <v>7.4077516443749992E-6</v>
      </c>
      <c r="K39" s="181">
        <v>5.8327937499999998E-3</v>
      </c>
      <c r="L39" s="181">
        <v>5.7227937499999991E-3</v>
      </c>
      <c r="M39" s="181">
        <v>4.4496125000000001E-3</v>
      </c>
      <c r="N39" s="181">
        <v>1.4925212381875E-3</v>
      </c>
      <c r="O39" s="181">
        <v>0.17016671249999998</v>
      </c>
      <c r="P39" s="201">
        <v>0.26879002499999999</v>
      </c>
      <c r="Q39" s="181">
        <v>0.42943633124999991</v>
      </c>
      <c r="R39" s="181">
        <v>2.9334069562499998</v>
      </c>
      <c r="S39" s="181">
        <v>6.3033850000000002E-2</v>
      </c>
      <c r="T39" s="181">
        <v>2.1954468062500001</v>
      </c>
      <c r="U39" s="181">
        <v>5.023824148125E-4</v>
      </c>
      <c r="V39" s="181">
        <v>0.13564303125000002</v>
      </c>
      <c r="W39" s="181">
        <v>0.58661300625000001</v>
      </c>
      <c r="X39" s="181">
        <v>3.1904999999999998E-3</v>
      </c>
      <c r="Y39" s="202">
        <v>0</v>
      </c>
      <c r="Z39" s="182" t="s">
        <v>338</v>
      </c>
      <c r="AA39" s="203">
        <v>43</v>
      </c>
      <c r="AB39" s="182" t="s">
        <v>344</v>
      </c>
      <c r="AC39" s="204"/>
      <c r="AD39" s="183"/>
      <c r="AE39" s="204"/>
      <c r="AF39" s="183"/>
      <c r="AG39" s="204"/>
      <c r="AH39" s="183"/>
      <c r="AI39" s="205">
        <f t="shared" si="1"/>
        <v>0</v>
      </c>
      <c r="AJ39" s="206">
        <f t="shared" si="1"/>
        <v>0</v>
      </c>
      <c r="AK39" s="206">
        <f t="shared" si="1"/>
        <v>0</v>
      </c>
      <c r="AL39" s="206">
        <f t="shared" si="1"/>
        <v>0</v>
      </c>
      <c r="AM39" s="206">
        <f t="shared" si="1"/>
        <v>0</v>
      </c>
      <c r="AN39" s="206">
        <f t="shared" ref="AI39:AX57" si="3">(L39/1000)*$AA39*$Y39</f>
        <v>0</v>
      </c>
      <c r="AO39" s="206">
        <f t="shared" si="3"/>
        <v>0</v>
      </c>
      <c r="AP39" s="206">
        <f t="shared" si="3"/>
        <v>0</v>
      </c>
      <c r="AQ39" s="206">
        <f t="shared" si="3"/>
        <v>0</v>
      </c>
      <c r="AR39" s="206">
        <f t="shared" si="3"/>
        <v>0</v>
      </c>
      <c r="AS39" s="206">
        <f t="shared" si="3"/>
        <v>0</v>
      </c>
      <c r="AT39" s="206">
        <f t="shared" si="3"/>
        <v>0</v>
      </c>
      <c r="AU39" s="206">
        <f t="shared" si="3"/>
        <v>0</v>
      </c>
      <c r="AV39" s="206">
        <f t="shared" si="3"/>
        <v>0</v>
      </c>
      <c r="AW39" s="206">
        <f t="shared" si="3"/>
        <v>0</v>
      </c>
      <c r="AX39" s="206">
        <f t="shared" si="3"/>
        <v>0</v>
      </c>
      <c r="AY39" s="206">
        <f t="shared" si="2"/>
        <v>0</v>
      </c>
      <c r="AZ39" s="207">
        <f t="shared" si="2"/>
        <v>0</v>
      </c>
    </row>
    <row r="40" spans="1:52" ht="57.75" customHeight="1" x14ac:dyDescent="0.2">
      <c r="A40" s="210" t="s">
        <v>421</v>
      </c>
      <c r="B40" s="178" t="s">
        <v>23</v>
      </c>
      <c r="C40" s="179" t="s">
        <v>422</v>
      </c>
      <c r="D40" s="190"/>
      <c r="E40" s="180" t="s">
        <v>337</v>
      </c>
      <c r="F40" s="190" t="s">
        <v>21</v>
      </c>
      <c r="G40" s="181">
        <v>0.6841175662222222</v>
      </c>
      <c r="H40" s="181">
        <v>14.327910101055556</v>
      </c>
      <c r="I40" s="181">
        <v>5.8905062777777781E-2</v>
      </c>
      <c r="J40" s="181">
        <v>3.5270500239488897E-5</v>
      </c>
      <c r="K40" s="181">
        <v>1.8029487555555553E-2</v>
      </c>
      <c r="L40" s="181">
        <v>1.7677278388888888E-2</v>
      </c>
      <c r="M40" s="181">
        <v>2.2430112722222222E-2</v>
      </c>
      <c r="N40" s="181">
        <v>8.3520543873377776E-3</v>
      </c>
      <c r="O40" s="181">
        <v>0.19455817205555553</v>
      </c>
      <c r="P40" s="201">
        <v>8.7436229692777765</v>
      </c>
      <c r="Q40" s="181">
        <v>0.51643486688888873</v>
      </c>
      <c r="R40" s="181">
        <v>5.5287085377222223</v>
      </c>
      <c r="S40" s="181">
        <v>0.13806438127777779</v>
      </c>
      <c r="T40" s="181">
        <v>10.065735810388889</v>
      </c>
      <c r="U40" s="181">
        <v>1.4089540127422222E-3</v>
      </c>
      <c r="V40" s="181">
        <v>0.18774919000000001</v>
      </c>
      <c r="W40" s="181">
        <v>0.9475572696111112</v>
      </c>
      <c r="X40" s="181">
        <v>1.2881165425488889E-2</v>
      </c>
      <c r="Y40" s="202">
        <v>0</v>
      </c>
      <c r="Z40" s="182" t="s">
        <v>338</v>
      </c>
      <c r="AA40" s="203">
        <v>175</v>
      </c>
      <c r="AB40" s="182" t="s">
        <v>344</v>
      </c>
      <c r="AC40" s="204"/>
      <c r="AD40" s="183"/>
      <c r="AE40" s="204"/>
      <c r="AF40" s="183"/>
      <c r="AG40" s="204"/>
      <c r="AH40" s="183"/>
      <c r="AI40" s="205">
        <f>(G40/1000)*$AA40*$Y40</f>
        <v>0</v>
      </c>
      <c r="AJ40" s="206">
        <f t="shared" si="3"/>
        <v>0</v>
      </c>
      <c r="AK40" s="206">
        <f t="shared" si="3"/>
        <v>0</v>
      </c>
      <c r="AL40" s="206">
        <f t="shared" si="3"/>
        <v>0</v>
      </c>
      <c r="AM40" s="206">
        <f t="shared" si="3"/>
        <v>0</v>
      </c>
      <c r="AN40" s="206">
        <f t="shared" si="3"/>
        <v>0</v>
      </c>
      <c r="AO40" s="206">
        <f t="shared" si="3"/>
        <v>0</v>
      </c>
      <c r="AP40" s="206">
        <f t="shared" si="3"/>
        <v>0</v>
      </c>
      <c r="AQ40" s="206">
        <f t="shared" si="3"/>
        <v>0</v>
      </c>
      <c r="AR40" s="206">
        <f t="shared" si="3"/>
        <v>0</v>
      </c>
      <c r="AS40" s="206">
        <f t="shared" si="3"/>
        <v>0</v>
      </c>
      <c r="AT40" s="206">
        <f t="shared" si="3"/>
        <v>0</v>
      </c>
      <c r="AU40" s="206">
        <f t="shared" si="3"/>
        <v>0</v>
      </c>
      <c r="AV40" s="206">
        <f t="shared" si="3"/>
        <v>0</v>
      </c>
      <c r="AW40" s="206">
        <f t="shared" si="3"/>
        <v>0</v>
      </c>
      <c r="AX40" s="206">
        <f t="shared" si="3"/>
        <v>0</v>
      </c>
      <c r="AY40" s="206">
        <f t="shared" si="2"/>
        <v>0</v>
      </c>
      <c r="AZ40" s="207">
        <f t="shared" si="2"/>
        <v>0</v>
      </c>
    </row>
    <row r="41" spans="1:52" ht="57.75" customHeight="1" x14ac:dyDescent="0.2">
      <c r="A41" s="210" t="s">
        <v>423</v>
      </c>
      <c r="B41" s="178" t="s">
        <v>23</v>
      </c>
      <c r="C41" s="179" t="s">
        <v>424</v>
      </c>
      <c r="D41" s="190"/>
      <c r="E41" s="180" t="s">
        <v>337</v>
      </c>
      <c r="F41" s="190" t="s">
        <v>21</v>
      </c>
      <c r="G41" s="181">
        <v>1.5414110222222221E-2</v>
      </c>
      <c r="H41" s="181">
        <v>3.274123984888889</v>
      </c>
      <c r="I41" s="181">
        <v>2.917962777777778E-3</v>
      </c>
      <c r="J41" s="181">
        <v>1.5622498149222223E-6</v>
      </c>
      <c r="K41" s="181">
        <v>1.9468878888888889E-3</v>
      </c>
      <c r="L41" s="181">
        <v>1.9268878888888889E-3</v>
      </c>
      <c r="M41" s="181">
        <v>1.1469015555555554E-3</v>
      </c>
      <c r="N41" s="181">
        <v>2.904414309811111E-4</v>
      </c>
      <c r="O41" s="181">
        <v>2.1707280222222222E-2</v>
      </c>
      <c r="P41" s="201">
        <v>0.19247651244444447</v>
      </c>
      <c r="Q41" s="181">
        <v>6.6677443222222188E-2</v>
      </c>
      <c r="R41" s="181">
        <v>0.39764060988888889</v>
      </c>
      <c r="S41" s="181">
        <v>1.377344977777778E-2</v>
      </c>
      <c r="T41" s="181">
        <v>0.45825233522222225</v>
      </c>
      <c r="U41" s="181">
        <v>1.1224137451222222E-4</v>
      </c>
      <c r="V41" s="181">
        <v>1.6787844999999999E-2</v>
      </c>
      <c r="W41" s="181">
        <v>0.13035622144444445</v>
      </c>
      <c r="X41" s="181">
        <v>1.0394488888888888E-3</v>
      </c>
      <c r="Y41" s="202">
        <v>0</v>
      </c>
      <c r="Z41" s="182" t="s">
        <v>338</v>
      </c>
      <c r="AA41" s="203">
        <f>(120+200)/2</f>
        <v>160</v>
      </c>
      <c r="AB41" s="182" t="s">
        <v>344</v>
      </c>
      <c r="AC41" s="204"/>
      <c r="AD41" s="183"/>
      <c r="AE41" s="204"/>
      <c r="AF41" s="183"/>
      <c r="AG41" s="204"/>
      <c r="AH41" s="183"/>
      <c r="AI41" s="205">
        <f>(G41/1000)*$AA41*$Y41</f>
        <v>0</v>
      </c>
      <c r="AJ41" s="206">
        <f t="shared" si="3"/>
        <v>0</v>
      </c>
      <c r="AK41" s="206">
        <f t="shared" si="3"/>
        <v>0</v>
      </c>
      <c r="AL41" s="206">
        <f t="shared" si="3"/>
        <v>0</v>
      </c>
      <c r="AM41" s="206">
        <f t="shared" si="3"/>
        <v>0</v>
      </c>
      <c r="AN41" s="206">
        <f t="shared" si="3"/>
        <v>0</v>
      </c>
      <c r="AO41" s="206">
        <f t="shared" si="3"/>
        <v>0</v>
      </c>
      <c r="AP41" s="206">
        <f t="shared" si="3"/>
        <v>0</v>
      </c>
      <c r="AQ41" s="206">
        <f t="shared" si="3"/>
        <v>0</v>
      </c>
      <c r="AR41" s="206">
        <f t="shared" si="3"/>
        <v>0</v>
      </c>
      <c r="AS41" s="206">
        <f t="shared" si="3"/>
        <v>0</v>
      </c>
      <c r="AT41" s="206">
        <f t="shared" si="3"/>
        <v>0</v>
      </c>
      <c r="AU41" s="206">
        <f t="shared" si="3"/>
        <v>0</v>
      </c>
      <c r="AV41" s="206">
        <f t="shared" si="3"/>
        <v>0</v>
      </c>
      <c r="AW41" s="206">
        <f t="shared" si="3"/>
        <v>0</v>
      </c>
      <c r="AX41" s="206">
        <f t="shared" si="3"/>
        <v>0</v>
      </c>
      <c r="AY41" s="206">
        <f t="shared" si="2"/>
        <v>0</v>
      </c>
      <c r="AZ41" s="207">
        <f t="shared" si="2"/>
        <v>0</v>
      </c>
    </row>
    <row r="42" spans="1:52" ht="57.75" customHeight="1" x14ac:dyDescent="0.2">
      <c r="A42" s="210" t="s">
        <v>425</v>
      </c>
      <c r="B42" s="178" t="s">
        <v>23</v>
      </c>
      <c r="C42" s="179" t="s">
        <v>426</v>
      </c>
      <c r="D42" s="190"/>
      <c r="E42" s="180" t="s">
        <v>337</v>
      </c>
      <c r="F42" s="190"/>
      <c r="G42" s="181">
        <v>0.73476125155555549</v>
      </c>
      <c r="H42" s="181">
        <v>4.1897385736666672</v>
      </c>
      <c r="I42" s="181">
        <v>4.2536061111111117E-3</v>
      </c>
      <c r="J42" s="181">
        <v>2.7142043759000001E-6</v>
      </c>
      <c r="K42" s="181">
        <v>4.885349666666667E-3</v>
      </c>
      <c r="L42" s="181">
        <v>4.815513555555556E-3</v>
      </c>
      <c r="M42" s="181">
        <v>3.122807E-3</v>
      </c>
      <c r="N42" s="181">
        <v>2.0046915901222225E-4</v>
      </c>
      <c r="O42" s="181">
        <v>4.3628655444444449E-2</v>
      </c>
      <c r="P42" s="201">
        <v>3.9428761976666666</v>
      </c>
      <c r="Q42" s="181">
        <v>7.0570223666666654E-2</v>
      </c>
      <c r="R42" s="181">
        <v>1.0260600431111111</v>
      </c>
      <c r="S42" s="181">
        <v>1.863091011111111E-2</v>
      </c>
      <c r="T42" s="181">
        <v>0.7260513626666667</v>
      </c>
      <c r="U42" s="181">
        <v>3.3943441748555557E-4</v>
      </c>
      <c r="V42" s="181">
        <v>2.3306631666666668E-2</v>
      </c>
      <c r="W42" s="181">
        <v>0.21673318955555554</v>
      </c>
      <c r="X42" s="181">
        <v>1.6633003908888891E-3</v>
      </c>
      <c r="Y42" s="202">
        <v>0</v>
      </c>
      <c r="Z42" s="182" t="s">
        <v>338</v>
      </c>
      <c r="AA42" s="203">
        <f>(120+200)/2</f>
        <v>160</v>
      </c>
      <c r="AB42" s="182" t="s">
        <v>344</v>
      </c>
      <c r="AC42" s="204"/>
      <c r="AD42" s="183"/>
      <c r="AE42" s="204"/>
      <c r="AF42" s="183"/>
      <c r="AG42" s="204"/>
      <c r="AH42" s="183"/>
      <c r="AI42" s="205">
        <f>(G42/1000)*$AA42*$Y42</f>
        <v>0</v>
      </c>
      <c r="AJ42" s="206">
        <f t="shared" si="3"/>
        <v>0</v>
      </c>
      <c r="AK42" s="206">
        <f t="shared" si="3"/>
        <v>0</v>
      </c>
      <c r="AL42" s="206">
        <f t="shared" si="3"/>
        <v>0</v>
      </c>
      <c r="AM42" s="206">
        <f t="shared" si="3"/>
        <v>0</v>
      </c>
      <c r="AN42" s="206">
        <f t="shared" si="3"/>
        <v>0</v>
      </c>
      <c r="AO42" s="206">
        <f t="shared" si="3"/>
        <v>0</v>
      </c>
      <c r="AP42" s="206">
        <f t="shared" si="3"/>
        <v>0</v>
      </c>
      <c r="AQ42" s="206">
        <f t="shared" si="3"/>
        <v>0</v>
      </c>
      <c r="AR42" s="206">
        <f t="shared" si="3"/>
        <v>0</v>
      </c>
      <c r="AS42" s="206">
        <f t="shared" si="3"/>
        <v>0</v>
      </c>
      <c r="AT42" s="206">
        <f t="shared" si="3"/>
        <v>0</v>
      </c>
      <c r="AU42" s="206">
        <f t="shared" si="3"/>
        <v>0</v>
      </c>
      <c r="AV42" s="206">
        <f t="shared" si="3"/>
        <v>0</v>
      </c>
      <c r="AW42" s="206">
        <f t="shared" si="3"/>
        <v>0</v>
      </c>
      <c r="AX42" s="206">
        <f t="shared" si="3"/>
        <v>0</v>
      </c>
      <c r="AY42" s="206">
        <f t="shared" si="2"/>
        <v>0</v>
      </c>
      <c r="AZ42" s="207">
        <f t="shared" si="2"/>
        <v>0</v>
      </c>
    </row>
    <row r="43" spans="1:52" ht="57.75" customHeight="1" x14ac:dyDescent="0.2">
      <c r="A43" s="210" t="s">
        <v>427</v>
      </c>
      <c r="B43" s="178" t="s">
        <v>23</v>
      </c>
      <c r="C43" s="179" t="s">
        <v>369</v>
      </c>
      <c r="D43" s="190"/>
      <c r="E43" s="180" t="s">
        <v>337</v>
      </c>
      <c r="F43" s="190" t="s">
        <v>21</v>
      </c>
      <c r="G43" s="181">
        <v>5.513068888888889E-2</v>
      </c>
      <c r="H43" s="181">
        <v>3.2291304082499996</v>
      </c>
      <c r="I43" s="181">
        <v>1.6515037777777779E-3</v>
      </c>
      <c r="J43" s="181">
        <v>6.9898988218333333E-7</v>
      </c>
      <c r="K43" s="181">
        <v>1.3395715000000001E-3</v>
      </c>
      <c r="L43" s="181">
        <v>1.3096206388888889E-3</v>
      </c>
      <c r="M43" s="181">
        <v>4.6921480833333334E-3</v>
      </c>
      <c r="N43" s="181">
        <v>6.5400410863888881E-5</v>
      </c>
      <c r="O43" s="181">
        <v>2.2650921527777777E-2</v>
      </c>
      <c r="P43" s="201">
        <v>0.19054842858333332</v>
      </c>
      <c r="Q43" s="181">
        <v>6.6255263499999995E-2</v>
      </c>
      <c r="R43" s="181">
        <v>0.60074159419444451</v>
      </c>
      <c r="S43" s="181">
        <v>1.3075305027777779E-2</v>
      </c>
      <c r="T43" s="181">
        <v>0.35480448674999998</v>
      </c>
      <c r="U43" s="181">
        <v>9.4093439113888895E-5</v>
      </c>
      <c r="V43" s="181">
        <v>2.1098220166666667E-2</v>
      </c>
      <c r="W43" s="181">
        <v>0.10915591247222223</v>
      </c>
      <c r="X43" s="181">
        <v>6.5642308104222214E-4</v>
      </c>
      <c r="Y43" s="202">
        <v>0</v>
      </c>
      <c r="Z43" s="182" t="s">
        <v>338</v>
      </c>
      <c r="AA43" s="203">
        <v>160</v>
      </c>
      <c r="AB43" s="182" t="s">
        <v>344</v>
      </c>
      <c r="AC43" s="204"/>
      <c r="AD43" s="183"/>
      <c r="AE43" s="204"/>
      <c r="AF43" s="183"/>
      <c r="AG43" s="204"/>
      <c r="AH43" s="183"/>
      <c r="AI43" s="205">
        <f t="shared" si="3"/>
        <v>0</v>
      </c>
      <c r="AJ43" s="206">
        <f t="shared" si="3"/>
        <v>0</v>
      </c>
      <c r="AK43" s="206">
        <f t="shared" si="3"/>
        <v>0</v>
      </c>
      <c r="AL43" s="206">
        <f t="shared" si="3"/>
        <v>0</v>
      </c>
      <c r="AM43" s="206">
        <f t="shared" si="3"/>
        <v>0</v>
      </c>
      <c r="AN43" s="206">
        <f t="shared" si="3"/>
        <v>0</v>
      </c>
      <c r="AO43" s="206">
        <f t="shared" si="3"/>
        <v>0</v>
      </c>
      <c r="AP43" s="206">
        <f t="shared" si="3"/>
        <v>0</v>
      </c>
      <c r="AQ43" s="206">
        <f t="shared" si="3"/>
        <v>0</v>
      </c>
      <c r="AR43" s="206">
        <f t="shared" si="3"/>
        <v>0</v>
      </c>
      <c r="AS43" s="206">
        <f t="shared" si="3"/>
        <v>0</v>
      </c>
      <c r="AT43" s="206">
        <f t="shared" si="3"/>
        <v>0</v>
      </c>
      <c r="AU43" s="206">
        <f t="shared" si="3"/>
        <v>0</v>
      </c>
      <c r="AV43" s="206">
        <f t="shared" si="3"/>
        <v>0</v>
      </c>
      <c r="AW43" s="206">
        <f t="shared" si="3"/>
        <v>0</v>
      </c>
      <c r="AX43" s="206">
        <f t="shared" si="3"/>
        <v>0</v>
      </c>
      <c r="AY43" s="206">
        <f t="shared" si="2"/>
        <v>0</v>
      </c>
      <c r="AZ43" s="207">
        <f t="shared" si="2"/>
        <v>0</v>
      </c>
    </row>
    <row r="44" spans="1:52" ht="57.75" customHeight="1" x14ac:dyDescent="0.2">
      <c r="A44" s="210" t="s">
        <v>428</v>
      </c>
      <c r="B44" s="178" t="s">
        <v>23</v>
      </c>
      <c r="C44" s="179" t="s">
        <v>370</v>
      </c>
      <c r="D44" s="190"/>
      <c r="E44" s="180" t="s">
        <v>337</v>
      </c>
      <c r="F44" s="190" t="s">
        <v>21</v>
      </c>
      <c r="G44" s="181">
        <v>0.10870432577777778</v>
      </c>
      <c r="H44" s="181">
        <v>3.9956866771111113</v>
      </c>
      <c r="I44" s="181">
        <v>3.5670759722222223E-3</v>
      </c>
      <c r="J44" s="181">
        <v>4.5337271876027782E-6</v>
      </c>
      <c r="K44" s="181">
        <v>1.8385713611111113E-3</v>
      </c>
      <c r="L44" s="181">
        <v>1.8085713611111112E-3</v>
      </c>
      <c r="M44" s="181">
        <v>1.8109479444444446E-3</v>
      </c>
      <c r="N44" s="181">
        <v>1.703431637213889E-4</v>
      </c>
      <c r="O44" s="181">
        <v>2.4580333277777779E-2</v>
      </c>
      <c r="P44" s="201">
        <v>0.27304425855555559</v>
      </c>
      <c r="Q44" s="181">
        <v>5.9943312527777765E-2</v>
      </c>
      <c r="R44" s="181">
        <v>0.51958502086111114</v>
      </c>
      <c r="S44" s="181">
        <v>1.6153684222222221E-2</v>
      </c>
      <c r="T44" s="181">
        <v>0.48673626952777777</v>
      </c>
      <c r="U44" s="181">
        <v>1.2391590130527778E-4</v>
      </c>
      <c r="V44" s="181">
        <v>2.3604338750000002E-2</v>
      </c>
      <c r="W44" s="181">
        <v>0.13656719130555556</v>
      </c>
      <c r="X44" s="181">
        <v>1.0083711111111111E-3</v>
      </c>
      <c r="Y44" s="202">
        <v>0</v>
      </c>
      <c r="Z44" s="182" t="s">
        <v>338</v>
      </c>
      <c r="AA44" s="203">
        <v>160</v>
      </c>
      <c r="AB44" s="182" t="s">
        <v>344</v>
      </c>
      <c r="AC44" s="204"/>
      <c r="AD44" s="183"/>
      <c r="AE44" s="204"/>
      <c r="AF44" s="183"/>
      <c r="AG44" s="204"/>
      <c r="AH44" s="183"/>
      <c r="AI44" s="205">
        <f t="shared" si="3"/>
        <v>0</v>
      </c>
      <c r="AJ44" s="206">
        <f t="shared" si="3"/>
        <v>0</v>
      </c>
      <c r="AK44" s="206">
        <f t="shared" si="3"/>
        <v>0</v>
      </c>
      <c r="AL44" s="206">
        <f t="shared" si="3"/>
        <v>0</v>
      </c>
      <c r="AM44" s="206">
        <f t="shared" si="3"/>
        <v>0</v>
      </c>
      <c r="AN44" s="206">
        <f t="shared" si="3"/>
        <v>0</v>
      </c>
      <c r="AO44" s="206">
        <f t="shared" si="3"/>
        <v>0</v>
      </c>
      <c r="AP44" s="206">
        <f t="shared" si="3"/>
        <v>0</v>
      </c>
      <c r="AQ44" s="206">
        <f t="shared" si="3"/>
        <v>0</v>
      </c>
      <c r="AR44" s="206">
        <f t="shared" si="3"/>
        <v>0</v>
      </c>
      <c r="AS44" s="206">
        <f t="shared" si="3"/>
        <v>0</v>
      </c>
      <c r="AT44" s="206">
        <f t="shared" si="3"/>
        <v>0</v>
      </c>
      <c r="AU44" s="206">
        <f t="shared" si="3"/>
        <v>0</v>
      </c>
      <c r="AV44" s="206">
        <f t="shared" si="3"/>
        <v>0</v>
      </c>
      <c r="AW44" s="206">
        <f t="shared" si="3"/>
        <v>0</v>
      </c>
      <c r="AX44" s="206">
        <f t="shared" si="3"/>
        <v>0</v>
      </c>
      <c r="AY44" s="206">
        <f t="shared" si="2"/>
        <v>0</v>
      </c>
      <c r="AZ44" s="207">
        <f t="shared" si="2"/>
        <v>0</v>
      </c>
    </row>
    <row r="45" spans="1:52" ht="57.75" customHeight="1" x14ac:dyDescent="0.2">
      <c r="A45" s="210" t="s">
        <v>429</v>
      </c>
      <c r="B45" s="178" t="s">
        <v>23</v>
      </c>
      <c r="C45" s="179" t="s">
        <v>371</v>
      </c>
      <c r="D45" s="190"/>
      <c r="E45" s="180" t="s">
        <v>337</v>
      </c>
      <c r="F45" s="190" t="s">
        <v>21</v>
      </c>
      <c r="G45" s="181">
        <v>0.12021366177777779</v>
      </c>
      <c r="H45" s="181">
        <v>3.6989736028888891</v>
      </c>
      <c r="I45" s="181">
        <v>4.6635431388888883E-3</v>
      </c>
      <c r="J45" s="181">
        <v>2.3565059853305557E-6</v>
      </c>
      <c r="K45" s="181">
        <v>1.9697766388888887E-3</v>
      </c>
      <c r="L45" s="181">
        <v>1.9398041944444445E-3</v>
      </c>
      <c r="M45" s="181">
        <v>7.7662573888888893E-3</v>
      </c>
      <c r="N45" s="181">
        <v>4.1044578331416663E-4</v>
      </c>
      <c r="O45" s="181">
        <v>2.5986089833333333E-2</v>
      </c>
      <c r="P45" s="201">
        <v>0.21980517877777775</v>
      </c>
      <c r="Q45" s="181">
        <v>7.039169947222218E-2</v>
      </c>
      <c r="R45" s="181">
        <v>0.43533540891666667</v>
      </c>
      <c r="S45" s="181">
        <v>1.975276288888889E-2</v>
      </c>
      <c r="T45" s="181">
        <v>0.59266628647222219</v>
      </c>
      <c r="U45" s="181">
        <v>1.475370946102778E-4</v>
      </c>
      <c r="V45" s="181">
        <v>1.8681595916666668E-2</v>
      </c>
      <c r="W45" s="181">
        <v>0.15573023758333335</v>
      </c>
      <c r="X45" s="181">
        <v>1.2716168235377776E-3</v>
      </c>
      <c r="Y45" s="202">
        <v>0</v>
      </c>
      <c r="Z45" s="182" t="s">
        <v>338</v>
      </c>
      <c r="AA45" s="203">
        <v>160</v>
      </c>
      <c r="AB45" s="182" t="s">
        <v>344</v>
      </c>
      <c r="AC45" s="204"/>
      <c r="AD45" s="183"/>
      <c r="AE45" s="204"/>
      <c r="AF45" s="183"/>
      <c r="AG45" s="204"/>
      <c r="AH45" s="183"/>
      <c r="AI45" s="205">
        <f t="shared" si="3"/>
        <v>0</v>
      </c>
      <c r="AJ45" s="206">
        <f t="shared" si="3"/>
        <v>0</v>
      </c>
      <c r="AK45" s="206">
        <f t="shared" si="3"/>
        <v>0</v>
      </c>
      <c r="AL45" s="206">
        <f t="shared" si="3"/>
        <v>0</v>
      </c>
      <c r="AM45" s="206">
        <f t="shared" si="3"/>
        <v>0</v>
      </c>
      <c r="AN45" s="206">
        <f t="shared" si="3"/>
        <v>0</v>
      </c>
      <c r="AO45" s="206">
        <f t="shared" si="3"/>
        <v>0</v>
      </c>
      <c r="AP45" s="206">
        <f t="shared" si="3"/>
        <v>0</v>
      </c>
      <c r="AQ45" s="206">
        <f t="shared" si="3"/>
        <v>0</v>
      </c>
      <c r="AR45" s="206">
        <f t="shared" si="3"/>
        <v>0</v>
      </c>
      <c r="AS45" s="206">
        <f t="shared" si="3"/>
        <v>0</v>
      </c>
      <c r="AT45" s="206">
        <f t="shared" si="3"/>
        <v>0</v>
      </c>
      <c r="AU45" s="206">
        <f t="shared" si="3"/>
        <v>0</v>
      </c>
      <c r="AV45" s="206">
        <f t="shared" si="3"/>
        <v>0</v>
      </c>
      <c r="AW45" s="206">
        <f t="shared" si="3"/>
        <v>0</v>
      </c>
      <c r="AX45" s="206">
        <f t="shared" si="3"/>
        <v>0</v>
      </c>
      <c r="AY45" s="206">
        <f t="shared" ref="AY45:AZ69" si="4">(W45/1000)*$AA45*$Y45</f>
        <v>0</v>
      </c>
      <c r="AZ45" s="207">
        <f t="shared" si="4"/>
        <v>0</v>
      </c>
    </row>
    <row r="46" spans="1:52" ht="57.75" customHeight="1" x14ac:dyDescent="0.2">
      <c r="A46" s="210" t="s">
        <v>430</v>
      </c>
      <c r="B46" s="178" t="s">
        <v>23</v>
      </c>
      <c r="C46" s="179" t="s">
        <v>431</v>
      </c>
      <c r="D46" s="190"/>
      <c r="E46" s="180" t="s">
        <v>337</v>
      </c>
      <c r="F46" s="190" t="s">
        <v>21</v>
      </c>
      <c r="G46" s="181">
        <v>0.148040952</v>
      </c>
      <c r="H46" s="181">
        <v>4.4488915417499992</v>
      </c>
      <c r="I46" s="181">
        <v>4.3764219999999996E-3</v>
      </c>
      <c r="J46" s="181">
        <v>4.0384793927500004E-6</v>
      </c>
      <c r="K46" s="181">
        <v>1.6947964999999999E-3</v>
      </c>
      <c r="L46" s="181">
        <v>1.6648182500000001E-3</v>
      </c>
      <c r="M46" s="181">
        <v>6.6087872499999995E-3</v>
      </c>
      <c r="N46" s="181">
        <v>9.3056803530500002E-4</v>
      </c>
      <c r="O46" s="181">
        <v>8.2407538249999995E-2</v>
      </c>
      <c r="P46" s="201">
        <v>0.57393063875000006</v>
      </c>
      <c r="Q46" s="181">
        <v>8.611992849999997E-2</v>
      </c>
      <c r="R46" s="181">
        <v>1.3630746322500003</v>
      </c>
      <c r="S46" s="181">
        <v>3.5743678750000001E-2</v>
      </c>
      <c r="T46" s="181">
        <v>0.55327995924999995</v>
      </c>
      <c r="U46" s="181">
        <v>1.7783833473499999E-4</v>
      </c>
      <c r="V46" s="181">
        <v>4.09768545E-2</v>
      </c>
      <c r="W46" s="181">
        <v>0.16488603974999999</v>
      </c>
      <c r="X46" s="181">
        <v>1.2951813637400002E-3</v>
      </c>
      <c r="Y46" s="202">
        <v>0</v>
      </c>
      <c r="Z46" s="182" t="s">
        <v>338</v>
      </c>
      <c r="AA46" s="203">
        <f>(120+200)/2</f>
        <v>160</v>
      </c>
      <c r="AB46" s="182" t="s">
        <v>344</v>
      </c>
      <c r="AC46" s="204"/>
      <c r="AD46" s="183"/>
      <c r="AE46" s="204"/>
      <c r="AF46" s="183"/>
      <c r="AG46" s="204"/>
      <c r="AH46" s="183"/>
      <c r="AI46" s="205">
        <f>(G46/1000)*$AA46*$Y46</f>
        <v>0</v>
      </c>
      <c r="AJ46" s="206">
        <f t="shared" si="3"/>
        <v>0</v>
      </c>
      <c r="AK46" s="206">
        <f t="shared" si="3"/>
        <v>0</v>
      </c>
      <c r="AL46" s="206">
        <f t="shared" si="3"/>
        <v>0</v>
      </c>
      <c r="AM46" s="206">
        <f t="shared" si="3"/>
        <v>0</v>
      </c>
      <c r="AN46" s="206">
        <f t="shared" si="3"/>
        <v>0</v>
      </c>
      <c r="AO46" s="206">
        <f t="shared" si="3"/>
        <v>0</v>
      </c>
      <c r="AP46" s="206">
        <f t="shared" si="3"/>
        <v>0</v>
      </c>
      <c r="AQ46" s="206">
        <f t="shared" si="3"/>
        <v>0</v>
      </c>
      <c r="AR46" s="206">
        <f t="shared" si="3"/>
        <v>0</v>
      </c>
      <c r="AS46" s="206">
        <f t="shared" si="3"/>
        <v>0</v>
      </c>
      <c r="AT46" s="206">
        <f t="shared" si="3"/>
        <v>0</v>
      </c>
      <c r="AU46" s="206">
        <f t="shared" si="3"/>
        <v>0</v>
      </c>
      <c r="AV46" s="206">
        <f t="shared" si="3"/>
        <v>0</v>
      </c>
      <c r="AW46" s="206">
        <f t="shared" si="3"/>
        <v>0</v>
      </c>
      <c r="AX46" s="206">
        <f t="shared" si="3"/>
        <v>0</v>
      </c>
      <c r="AY46" s="206">
        <f t="shared" si="4"/>
        <v>0</v>
      </c>
      <c r="AZ46" s="207">
        <f t="shared" si="4"/>
        <v>0</v>
      </c>
    </row>
    <row r="47" spans="1:52" ht="57.75" customHeight="1" x14ac:dyDescent="0.2">
      <c r="A47" s="210" t="s">
        <v>432</v>
      </c>
      <c r="B47" s="178" t="s">
        <v>23</v>
      </c>
      <c r="C47" s="179" t="s">
        <v>433</v>
      </c>
      <c r="D47" s="190"/>
      <c r="E47" s="180" t="s">
        <v>337</v>
      </c>
      <c r="F47" s="190" t="s">
        <v>21</v>
      </c>
      <c r="G47" s="181">
        <v>0.12718411022222223</v>
      </c>
      <c r="H47" s="181">
        <v>7.0312139848888888</v>
      </c>
      <c r="I47" s="181">
        <v>3.6779627777777778E-3</v>
      </c>
      <c r="J47" s="181">
        <v>6.3770498149222221E-6</v>
      </c>
      <c r="K47" s="181">
        <v>1.7768878888888889E-3</v>
      </c>
      <c r="L47" s="181">
        <v>1.726887888888889E-3</v>
      </c>
      <c r="M47" s="181">
        <v>5.9669015555555557E-3</v>
      </c>
      <c r="N47" s="181">
        <v>3.8044143098111112E-4</v>
      </c>
      <c r="O47" s="181">
        <v>0.19039728022222224</v>
      </c>
      <c r="P47" s="201">
        <v>0.28293651244444445</v>
      </c>
      <c r="Q47" s="181">
        <v>8.2117443222222197E-2</v>
      </c>
      <c r="R47" s="181">
        <v>1.0063506098888888</v>
      </c>
      <c r="S47" s="181">
        <v>7.7283449777777777E-2</v>
      </c>
      <c r="T47" s="181">
        <v>0.72102233522222225</v>
      </c>
      <c r="U47" s="181">
        <v>2.2718497451222223E-4</v>
      </c>
      <c r="V47" s="181">
        <v>4.7347845E-2</v>
      </c>
      <c r="W47" s="181">
        <v>0.21985622144444444</v>
      </c>
      <c r="X47" s="181">
        <v>1.6394488888888889E-3</v>
      </c>
      <c r="Y47" s="202">
        <v>0</v>
      </c>
      <c r="Z47" s="182" t="s">
        <v>338</v>
      </c>
      <c r="AA47" s="203">
        <f>(120+200)/2</f>
        <v>160</v>
      </c>
      <c r="AB47" s="182" t="s">
        <v>344</v>
      </c>
      <c r="AC47" s="204"/>
      <c r="AD47" s="183"/>
      <c r="AE47" s="204"/>
      <c r="AF47" s="183"/>
      <c r="AG47" s="204"/>
      <c r="AH47" s="183"/>
      <c r="AI47" s="205">
        <f>(G47/1000)*$AA47*$Y47</f>
        <v>0</v>
      </c>
      <c r="AJ47" s="206">
        <f t="shared" si="3"/>
        <v>0</v>
      </c>
      <c r="AK47" s="206">
        <f t="shared" si="3"/>
        <v>0</v>
      </c>
      <c r="AL47" s="206">
        <f t="shared" si="3"/>
        <v>0</v>
      </c>
      <c r="AM47" s="206">
        <f t="shared" si="3"/>
        <v>0</v>
      </c>
      <c r="AN47" s="206">
        <f t="shared" si="3"/>
        <v>0</v>
      </c>
      <c r="AO47" s="206">
        <f t="shared" si="3"/>
        <v>0</v>
      </c>
      <c r="AP47" s="206">
        <f t="shared" si="3"/>
        <v>0</v>
      </c>
      <c r="AQ47" s="206">
        <f t="shared" si="3"/>
        <v>0</v>
      </c>
      <c r="AR47" s="206">
        <f t="shared" si="3"/>
        <v>0</v>
      </c>
      <c r="AS47" s="206">
        <f t="shared" si="3"/>
        <v>0</v>
      </c>
      <c r="AT47" s="206">
        <f t="shared" si="3"/>
        <v>0</v>
      </c>
      <c r="AU47" s="206">
        <f t="shared" si="3"/>
        <v>0</v>
      </c>
      <c r="AV47" s="206">
        <f t="shared" si="3"/>
        <v>0</v>
      </c>
      <c r="AW47" s="206">
        <f t="shared" si="3"/>
        <v>0</v>
      </c>
      <c r="AX47" s="206">
        <f t="shared" si="3"/>
        <v>0</v>
      </c>
      <c r="AY47" s="206">
        <f t="shared" si="4"/>
        <v>0</v>
      </c>
      <c r="AZ47" s="207">
        <f t="shared" si="4"/>
        <v>0</v>
      </c>
    </row>
    <row r="48" spans="1:52" ht="57.75" customHeight="1" x14ac:dyDescent="0.2">
      <c r="A48" s="210" t="s">
        <v>434</v>
      </c>
      <c r="B48" s="178" t="s">
        <v>23</v>
      </c>
      <c r="C48" s="179" t="s">
        <v>435</v>
      </c>
      <c r="D48" s="190"/>
      <c r="E48" s="180" t="s">
        <v>337</v>
      </c>
      <c r="F48" s="190" t="s">
        <v>21</v>
      </c>
      <c r="G48" s="181">
        <v>5.513068888888889E-2</v>
      </c>
      <c r="H48" s="181">
        <v>3.2291304082499996</v>
      </c>
      <c r="I48" s="181">
        <v>1.6515037777777779E-3</v>
      </c>
      <c r="J48" s="181">
        <v>6.9898988218333333E-7</v>
      </c>
      <c r="K48" s="181">
        <v>1.3395715000000001E-3</v>
      </c>
      <c r="L48" s="181">
        <v>1.3096206388888889E-3</v>
      </c>
      <c r="M48" s="181">
        <v>4.6921480833333334E-3</v>
      </c>
      <c r="N48" s="181">
        <v>6.5400410863888881E-5</v>
      </c>
      <c r="O48" s="181">
        <v>2.2650921527777777E-2</v>
      </c>
      <c r="P48" s="201">
        <v>0.19054842858333332</v>
      </c>
      <c r="Q48" s="181">
        <v>6.6255263499999995E-2</v>
      </c>
      <c r="R48" s="181">
        <v>0.60074159419444451</v>
      </c>
      <c r="S48" s="181">
        <v>1.3075305027777779E-2</v>
      </c>
      <c r="T48" s="181">
        <v>0.35480448674999998</v>
      </c>
      <c r="U48" s="181">
        <v>9.4093439113888895E-5</v>
      </c>
      <c r="V48" s="181">
        <v>2.1098220166666667E-2</v>
      </c>
      <c r="W48" s="181">
        <v>0.10915591247222223</v>
      </c>
      <c r="X48" s="181">
        <v>6.5642308104222214E-4</v>
      </c>
      <c r="Y48" s="202">
        <v>0</v>
      </c>
      <c r="Z48" s="182" t="s">
        <v>338</v>
      </c>
      <c r="AA48" s="203">
        <f>(120+200)/2</f>
        <v>160</v>
      </c>
      <c r="AB48" s="182" t="s">
        <v>344</v>
      </c>
      <c r="AC48" s="204"/>
      <c r="AD48" s="183"/>
      <c r="AE48" s="204"/>
      <c r="AF48" s="183"/>
      <c r="AG48" s="204"/>
      <c r="AH48" s="183"/>
      <c r="AI48" s="205">
        <f>(G48/1000)*$AA48*$Y48</f>
        <v>0</v>
      </c>
      <c r="AJ48" s="206">
        <f t="shared" si="3"/>
        <v>0</v>
      </c>
      <c r="AK48" s="206">
        <f t="shared" si="3"/>
        <v>0</v>
      </c>
      <c r="AL48" s="206">
        <f t="shared" si="3"/>
        <v>0</v>
      </c>
      <c r="AM48" s="206">
        <f t="shared" si="3"/>
        <v>0</v>
      </c>
      <c r="AN48" s="206">
        <f t="shared" si="3"/>
        <v>0</v>
      </c>
      <c r="AO48" s="206">
        <f t="shared" si="3"/>
        <v>0</v>
      </c>
      <c r="AP48" s="206">
        <f t="shared" si="3"/>
        <v>0</v>
      </c>
      <c r="AQ48" s="206">
        <f t="shared" si="3"/>
        <v>0</v>
      </c>
      <c r="AR48" s="206">
        <f t="shared" si="3"/>
        <v>0</v>
      </c>
      <c r="AS48" s="206">
        <f t="shared" si="3"/>
        <v>0</v>
      </c>
      <c r="AT48" s="206">
        <f t="shared" si="3"/>
        <v>0</v>
      </c>
      <c r="AU48" s="206">
        <f t="shared" si="3"/>
        <v>0</v>
      </c>
      <c r="AV48" s="206">
        <f t="shared" si="3"/>
        <v>0</v>
      </c>
      <c r="AW48" s="206">
        <f t="shared" si="3"/>
        <v>0</v>
      </c>
      <c r="AX48" s="206">
        <f t="shared" si="3"/>
        <v>0</v>
      </c>
      <c r="AY48" s="206">
        <f t="shared" si="4"/>
        <v>0</v>
      </c>
      <c r="AZ48" s="207">
        <f t="shared" si="4"/>
        <v>0</v>
      </c>
    </row>
    <row r="49" spans="1:52" ht="57.75" customHeight="1" x14ac:dyDescent="0.2">
      <c r="A49" s="210" t="s">
        <v>436</v>
      </c>
      <c r="B49" s="178" t="s">
        <v>23</v>
      </c>
      <c r="C49" s="179" t="s">
        <v>372</v>
      </c>
      <c r="D49" s="190"/>
      <c r="E49" s="180" t="s">
        <v>337</v>
      </c>
      <c r="F49" s="190" t="s">
        <v>21</v>
      </c>
      <c r="G49" s="181">
        <v>0.13697751066666666</v>
      </c>
      <c r="H49" s="181">
        <v>2.9717308421388888</v>
      </c>
      <c r="I49" s="181">
        <v>1.9623774166666668E-3</v>
      </c>
      <c r="J49" s="181">
        <v>8.0447870706388887E-7</v>
      </c>
      <c r="K49" s="181">
        <v>1.1609276388888888E-3</v>
      </c>
      <c r="L49" s="181">
        <v>1.1309513333333334E-3</v>
      </c>
      <c r="M49" s="181">
        <v>3.6878034722222222E-3</v>
      </c>
      <c r="N49" s="181">
        <v>9.6370047753055552E-5</v>
      </c>
      <c r="O49" s="181">
        <v>2.2161821361111111E-2</v>
      </c>
      <c r="P49" s="201">
        <v>0.20040374436111111</v>
      </c>
      <c r="Q49" s="181">
        <v>6.9996813472222225E-2</v>
      </c>
      <c r="R49" s="181">
        <v>0.35845361861111114</v>
      </c>
      <c r="S49" s="181">
        <v>1.2524310916666668E-2</v>
      </c>
      <c r="T49" s="181">
        <v>0.33028804472222223</v>
      </c>
      <c r="U49" s="181">
        <v>9.1144282949166667E-5</v>
      </c>
      <c r="V49" s="181">
        <v>1.9446866583333333E-2</v>
      </c>
      <c r="W49" s="181">
        <v>0.10259323955555556</v>
      </c>
      <c r="X49" s="181">
        <v>6.6238278834000004E-4</v>
      </c>
      <c r="Y49" s="202">
        <v>0</v>
      </c>
      <c r="Z49" s="182" t="s">
        <v>338</v>
      </c>
      <c r="AA49" s="203">
        <v>160</v>
      </c>
      <c r="AB49" s="182" t="s">
        <v>344</v>
      </c>
      <c r="AC49" s="204"/>
      <c r="AD49" s="183"/>
      <c r="AE49" s="204"/>
      <c r="AF49" s="183"/>
      <c r="AG49" s="204"/>
      <c r="AH49" s="183"/>
      <c r="AI49" s="205">
        <f t="shared" ref="AI49:AX69" si="5">(G49/1000)*$AA49*$Y49</f>
        <v>0</v>
      </c>
      <c r="AJ49" s="206">
        <f t="shared" si="5"/>
        <v>0</v>
      </c>
      <c r="AK49" s="206">
        <f t="shared" si="3"/>
        <v>0</v>
      </c>
      <c r="AL49" s="206">
        <f t="shared" si="3"/>
        <v>0</v>
      </c>
      <c r="AM49" s="206">
        <f t="shared" si="3"/>
        <v>0</v>
      </c>
      <c r="AN49" s="206">
        <f t="shared" si="3"/>
        <v>0</v>
      </c>
      <c r="AO49" s="206">
        <f t="shared" si="3"/>
        <v>0</v>
      </c>
      <c r="AP49" s="206">
        <f t="shared" si="3"/>
        <v>0</v>
      </c>
      <c r="AQ49" s="206">
        <f t="shared" si="3"/>
        <v>0</v>
      </c>
      <c r="AR49" s="206">
        <f t="shared" si="3"/>
        <v>0</v>
      </c>
      <c r="AS49" s="206">
        <f t="shared" si="3"/>
        <v>0</v>
      </c>
      <c r="AT49" s="206">
        <f t="shared" si="3"/>
        <v>0</v>
      </c>
      <c r="AU49" s="206">
        <f t="shared" si="3"/>
        <v>0</v>
      </c>
      <c r="AV49" s="206">
        <f t="shared" si="3"/>
        <v>0</v>
      </c>
      <c r="AW49" s="206">
        <f t="shared" si="3"/>
        <v>0</v>
      </c>
      <c r="AX49" s="206">
        <f t="shared" si="3"/>
        <v>0</v>
      </c>
      <c r="AY49" s="206">
        <f t="shared" si="4"/>
        <v>0</v>
      </c>
      <c r="AZ49" s="207">
        <f t="shared" si="4"/>
        <v>0</v>
      </c>
    </row>
    <row r="50" spans="1:52" ht="57.75" customHeight="1" x14ac:dyDescent="0.2">
      <c r="A50" s="211" t="s">
        <v>437</v>
      </c>
      <c r="B50" s="179" t="s">
        <v>23</v>
      </c>
      <c r="C50" s="185" t="s">
        <v>438</v>
      </c>
      <c r="D50" s="190"/>
      <c r="E50" s="180" t="s">
        <v>337</v>
      </c>
      <c r="F50" s="190" t="s">
        <v>21</v>
      </c>
      <c r="G50" s="181">
        <v>3.0457003999999999E-2</v>
      </c>
      <c r="H50" s="181">
        <v>5.7516168180000005</v>
      </c>
      <c r="I50" s="181">
        <v>6.9608862500000002E-3</v>
      </c>
      <c r="J50" s="181">
        <v>2.7041848609750002E-6</v>
      </c>
      <c r="K50" s="181">
        <v>4.15753575E-3</v>
      </c>
      <c r="L50" s="181">
        <v>4.0975357499999998E-3</v>
      </c>
      <c r="M50" s="181">
        <v>3.2008804999999999E-3</v>
      </c>
      <c r="N50" s="181">
        <v>3.4041359464750005E-4</v>
      </c>
      <c r="O50" s="181">
        <v>4.5443676500000002E-2</v>
      </c>
      <c r="P50" s="201">
        <v>0.64897556899999997</v>
      </c>
      <c r="Q50" s="181">
        <v>0.10279234924999998</v>
      </c>
      <c r="R50" s="181">
        <v>1.03045997425</v>
      </c>
      <c r="S50" s="181">
        <v>3.0545225999999998E-2</v>
      </c>
      <c r="T50" s="181">
        <v>0.99767296024999996</v>
      </c>
      <c r="U50" s="181">
        <v>2.2484011563250002E-4</v>
      </c>
      <c r="V50" s="181">
        <v>3.2252041250000002E-2</v>
      </c>
      <c r="W50" s="181">
        <v>0.31556447224999995</v>
      </c>
      <c r="X50" s="181">
        <v>2.3249799999999999E-3</v>
      </c>
      <c r="Y50" s="202">
        <v>0</v>
      </c>
      <c r="Z50" s="182" t="s">
        <v>338</v>
      </c>
      <c r="AA50" s="212">
        <v>40</v>
      </c>
      <c r="AB50" s="182" t="s">
        <v>344</v>
      </c>
      <c r="AC50" s="213"/>
      <c r="AD50" s="214"/>
      <c r="AE50" s="213"/>
      <c r="AF50" s="214"/>
      <c r="AG50" s="213"/>
      <c r="AH50" s="215"/>
      <c r="AI50" s="205">
        <f>(G50/1000)*$AA50*$Y50</f>
        <v>0</v>
      </c>
      <c r="AJ50" s="206">
        <f t="shared" si="5"/>
        <v>0</v>
      </c>
      <c r="AK50" s="206">
        <f t="shared" si="3"/>
        <v>0</v>
      </c>
      <c r="AL50" s="206">
        <f t="shared" si="3"/>
        <v>0</v>
      </c>
      <c r="AM50" s="206">
        <f t="shared" si="3"/>
        <v>0</v>
      </c>
      <c r="AN50" s="206">
        <f t="shared" si="3"/>
        <v>0</v>
      </c>
      <c r="AO50" s="206">
        <f t="shared" si="3"/>
        <v>0</v>
      </c>
      <c r="AP50" s="206">
        <f t="shared" si="3"/>
        <v>0</v>
      </c>
      <c r="AQ50" s="206">
        <f t="shared" si="3"/>
        <v>0</v>
      </c>
      <c r="AR50" s="206">
        <f t="shared" si="3"/>
        <v>0</v>
      </c>
      <c r="AS50" s="206">
        <f t="shared" si="3"/>
        <v>0</v>
      </c>
      <c r="AT50" s="206">
        <f t="shared" si="3"/>
        <v>0</v>
      </c>
      <c r="AU50" s="206">
        <f t="shared" si="3"/>
        <v>0</v>
      </c>
      <c r="AV50" s="206">
        <f t="shared" si="3"/>
        <v>0</v>
      </c>
      <c r="AW50" s="206">
        <f t="shared" si="3"/>
        <v>0</v>
      </c>
      <c r="AX50" s="206">
        <f t="shared" si="3"/>
        <v>0</v>
      </c>
      <c r="AY50" s="206">
        <f t="shared" si="4"/>
        <v>0</v>
      </c>
      <c r="AZ50" s="207">
        <f t="shared" si="4"/>
        <v>0</v>
      </c>
    </row>
    <row r="51" spans="1:52" ht="57.75" customHeight="1" x14ac:dyDescent="0.2">
      <c r="A51" s="211" t="s">
        <v>439</v>
      </c>
      <c r="B51" s="179" t="s">
        <v>23</v>
      </c>
      <c r="C51" s="191" t="s">
        <v>440</v>
      </c>
      <c r="D51" s="190"/>
      <c r="E51" s="180" t="s">
        <v>337</v>
      </c>
      <c r="F51" s="190" t="s">
        <v>21</v>
      </c>
      <c r="G51" s="181">
        <v>1.3376521884444446</v>
      </c>
      <c r="H51" s="181">
        <v>16.851204197611114</v>
      </c>
      <c r="I51" s="181">
        <v>3.795947355555556E-2</v>
      </c>
      <c r="J51" s="181">
        <v>2.6862195151677775E-5</v>
      </c>
      <c r="K51" s="181">
        <v>1.6987040111111112E-2</v>
      </c>
      <c r="L51" s="181">
        <v>1.6804121277777775E-2</v>
      </c>
      <c r="M51" s="181">
        <v>1.7265927944444447E-2</v>
      </c>
      <c r="N51" s="181">
        <v>4.3892934621655557E-3</v>
      </c>
      <c r="O51" s="181">
        <v>0.24180625261111111</v>
      </c>
      <c r="P51" s="201">
        <v>4.4125931840555559</v>
      </c>
      <c r="Q51" s="181">
        <v>1.2871374387777776</v>
      </c>
      <c r="R51" s="181">
        <v>35.355364907944441</v>
      </c>
      <c r="S51" s="181">
        <v>0.20575895205555553</v>
      </c>
      <c r="T51" s="181">
        <v>4.8323864432777786</v>
      </c>
      <c r="U51" s="181">
        <v>2.0228015155144444E-3</v>
      </c>
      <c r="V51" s="181">
        <v>0.168200193</v>
      </c>
      <c r="W51" s="181">
        <v>1.2393332027222221</v>
      </c>
      <c r="X51" s="181">
        <v>1.1945171518937777E-2</v>
      </c>
      <c r="Y51" s="202">
        <v>0</v>
      </c>
      <c r="Z51" s="182" t="s">
        <v>338</v>
      </c>
      <c r="AA51" s="212">
        <v>25</v>
      </c>
      <c r="AB51" s="182" t="s">
        <v>344</v>
      </c>
      <c r="AC51" s="213"/>
      <c r="AD51" s="214"/>
      <c r="AE51" s="213"/>
      <c r="AF51" s="214"/>
      <c r="AG51" s="213"/>
      <c r="AH51" s="215"/>
      <c r="AI51" s="205">
        <f>(G51/1000)*$AA51*$Y51</f>
        <v>0</v>
      </c>
      <c r="AJ51" s="206">
        <f t="shared" si="5"/>
        <v>0</v>
      </c>
      <c r="AK51" s="206">
        <f t="shared" si="3"/>
        <v>0</v>
      </c>
      <c r="AL51" s="206">
        <f t="shared" si="3"/>
        <v>0</v>
      </c>
      <c r="AM51" s="206">
        <f t="shared" si="3"/>
        <v>0</v>
      </c>
      <c r="AN51" s="206">
        <f t="shared" si="3"/>
        <v>0</v>
      </c>
      <c r="AO51" s="206">
        <f t="shared" si="3"/>
        <v>0</v>
      </c>
      <c r="AP51" s="206">
        <f t="shared" si="3"/>
        <v>0</v>
      </c>
      <c r="AQ51" s="206">
        <f t="shared" si="3"/>
        <v>0</v>
      </c>
      <c r="AR51" s="206">
        <f t="shared" si="3"/>
        <v>0</v>
      </c>
      <c r="AS51" s="206">
        <f t="shared" si="3"/>
        <v>0</v>
      </c>
      <c r="AT51" s="206">
        <f t="shared" si="3"/>
        <v>0</v>
      </c>
      <c r="AU51" s="206">
        <f t="shared" si="3"/>
        <v>0</v>
      </c>
      <c r="AV51" s="206">
        <f t="shared" si="3"/>
        <v>0</v>
      </c>
      <c r="AW51" s="206">
        <f t="shared" si="3"/>
        <v>0</v>
      </c>
      <c r="AX51" s="206">
        <f t="shared" si="3"/>
        <v>0</v>
      </c>
      <c r="AY51" s="206">
        <f t="shared" si="4"/>
        <v>0</v>
      </c>
      <c r="AZ51" s="207">
        <f t="shared" si="4"/>
        <v>0</v>
      </c>
    </row>
    <row r="52" spans="1:52" s="169" customFormat="1" ht="14.25" customHeight="1" x14ac:dyDescent="0.2">
      <c r="A52" s="197" t="s">
        <v>441</v>
      </c>
      <c r="B52" s="198"/>
      <c r="C52" s="199"/>
      <c r="D52" s="200"/>
      <c r="E52" s="200"/>
      <c r="F52" s="200"/>
      <c r="G52" s="181"/>
      <c r="H52" s="181"/>
      <c r="I52" s="181"/>
      <c r="J52" s="181"/>
      <c r="K52" s="181"/>
      <c r="L52" s="181"/>
      <c r="M52" s="181"/>
      <c r="N52" s="181"/>
      <c r="O52" s="181"/>
      <c r="P52" s="201"/>
      <c r="Q52" s="181"/>
      <c r="R52" s="181"/>
      <c r="S52" s="181"/>
      <c r="T52" s="181"/>
      <c r="U52" s="181"/>
      <c r="V52" s="181"/>
      <c r="W52" s="181"/>
      <c r="X52" s="181"/>
      <c r="Y52" s="196"/>
      <c r="Z52" s="172"/>
      <c r="AA52" s="172"/>
      <c r="AB52" s="172"/>
      <c r="AC52" s="172"/>
      <c r="AD52" s="172"/>
      <c r="AE52" s="172"/>
      <c r="AF52" s="172"/>
      <c r="AG52" s="172"/>
      <c r="AH52" s="173"/>
      <c r="AI52" s="174"/>
      <c r="AJ52" s="175"/>
      <c r="AK52" s="175"/>
      <c r="AL52" s="175"/>
      <c r="AM52" s="175"/>
      <c r="AN52" s="175"/>
      <c r="AO52" s="175"/>
      <c r="AP52" s="175"/>
      <c r="AQ52" s="175"/>
      <c r="AR52" s="175"/>
      <c r="AS52" s="175"/>
      <c r="AT52" s="175"/>
      <c r="AU52" s="175"/>
      <c r="AV52" s="175"/>
      <c r="AW52" s="175"/>
      <c r="AX52" s="175"/>
      <c r="AY52" s="175"/>
      <c r="AZ52" s="176"/>
    </row>
    <row r="53" spans="1:52" ht="57.75" customHeight="1" x14ac:dyDescent="0.2">
      <c r="A53" s="177" t="s">
        <v>442</v>
      </c>
      <c r="B53" s="178" t="s">
        <v>23</v>
      </c>
      <c r="C53" s="178" t="s">
        <v>373</v>
      </c>
      <c r="D53" s="180"/>
      <c r="E53" s="180" t="s">
        <v>337</v>
      </c>
      <c r="F53" s="190" t="s">
        <v>21</v>
      </c>
      <c r="G53" s="181">
        <v>0.28572175822222223</v>
      </c>
      <c r="H53" s="181">
        <v>12.271217000888889</v>
      </c>
      <c r="I53" s="181">
        <v>2.8428097777777779E-2</v>
      </c>
      <c r="J53" s="181">
        <v>2.1921954836622223E-5</v>
      </c>
      <c r="K53" s="181">
        <v>1.308261688888889E-2</v>
      </c>
      <c r="L53" s="181">
        <v>1.1912616888888889E-2</v>
      </c>
      <c r="M53" s="181">
        <v>1.4413667555555556E-2</v>
      </c>
      <c r="N53" s="181">
        <v>4.0904640557511106E-3</v>
      </c>
      <c r="O53" s="181">
        <v>0.30736399822222227</v>
      </c>
      <c r="P53" s="201">
        <v>7.5224629404444441</v>
      </c>
      <c r="Q53" s="181">
        <v>0.23457433422222224</v>
      </c>
      <c r="R53" s="181">
        <v>5.6365990008888893</v>
      </c>
      <c r="S53" s="181">
        <v>8.6954561777777786E-2</v>
      </c>
      <c r="T53" s="181">
        <v>2.6713389582222224</v>
      </c>
      <c r="U53" s="181">
        <v>1.2190908251022224E-3</v>
      </c>
      <c r="V53" s="181">
        <v>0.69984383999999999</v>
      </c>
      <c r="W53" s="181">
        <v>0.66705178844444446</v>
      </c>
      <c r="X53" s="181">
        <v>6.4812088888888892E-3</v>
      </c>
      <c r="Y53" s="202">
        <v>0</v>
      </c>
      <c r="Z53" s="182" t="s">
        <v>338</v>
      </c>
      <c r="AA53" s="203">
        <v>10</v>
      </c>
      <c r="AB53" s="182" t="s">
        <v>339</v>
      </c>
      <c r="AC53" s="204"/>
      <c r="AD53" s="183"/>
      <c r="AE53" s="204"/>
      <c r="AF53" s="183"/>
      <c r="AG53" s="204"/>
      <c r="AH53" s="183"/>
      <c r="AI53" s="205">
        <f t="shared" si="5"/>
        <v>0</v>
      </c>
      <c r="AJ53" s="206">
        <f t="shared" si="5"/>
        <v>0</v>
      </c>
      <c r="AK53" s="206">
        <f t="shared" si="3"/>
        <v>0</v>
      </c>
      <c r="AL53" s="206">
        <f t="shared" si="3"/>
        <v>0</v>
      </c>
      <c r="AM53" s="206">
        <f t="shared" si="3"/>
        <v>0</v>
      </c>
      <c r="AN53" s="206">
        <f t="shared" si="3"/>
        <v>0</v>
      </c>
      <c r="AO53" s="206">
        <f t="shared" si="3"/>
        <v>0</v>
      </c>
      <c r="AP53" s="206">
        <f t="shared" si="3"/>
        <v>0</v>
      </c>
      <c r="AQ53" s="206">
        <f t="shared" si="3"/>
        <v>0</v>
      </c>
      <c r="AR53" s="206">
        <f t="shared" si="3"/>
        <v>0</v>
      </c>
      <c r="AS53" s="206">
        <f t="shared" si="3"/>
        <v>0</v>
      </c>
      <c r="AT53" s="206">
        <f t="shared" si="3"/>
        <v>0</v>
      </c>
      <c r="AU53" s="206">
        <f t="shared" si="3"/>
        <v>0</v>
      </c>
      <c r="AV53" s="206">
        <f t="shared" si="3"/>
        <v>0</v>
      </c>
      <c r="AW53" s="206">
        <f t="shared" si="3"/>
        <v>0</v>
      </c>
      <c r="AX53" s="206">
        <f t="shared" si="3"/>
        <v>0</v>
      </c>
      <c r="AY53" s="206">
        <f t="shared" si="4"/>
        <v>0</v>
      </c>
      <c r="AZ53" s="207">
        <f t="shared" si="4"/>
        <v>0</v>
      </c>
    </row>
    <row r="54" spans="1:52" ht="57.75" customHeight="1" x14ac:dyDescent="0.2">
      <c r="A54" s="210" t="s">
        <v>443</v>
      </c>
      <c r="B54" s="191" t="s">
        <v>23</v>
      </c>
      <c r="C54" s="178" t="s">
        <v>374</v>
      </c>
      <c r="D54" s="190"/>
      <c r="E54" s="180" t="s">
        <v>337</v>
      </c>
      <c r="F54" s="190" t="s">
        <v>21</v>
      </c>
      <c r="G54" s="181">
        <v>8.2294043999999997E-2</v>
      </c>
      <c r="H54" s="181">
        <v>5.736797429388889</v>
      </c>
      <c r="I54" s="181">
        <v>1.0062759583333334E-2</v>
      </c>
      <c r="J54" s="181">
        <v>5.6548325023638887E-6</v>
      </c>
      <c r="K54" s="181">
        <v>4.6003796388888888E-3</v>
      </c>
      <c r="L54" s="181">
        <v>4.4286799166666675E-3</v>
      </c>
      <c r="M54" s="181">
        <v>1.0896010222222221E-2</v>
      </c>
      <c r="N54" s="181">
        <v>9.4180040088638877E-4</v>
      </c>
      <c r="O54" s="181">
        <v>7.8130531777777776E-2</v>
      </c>
      <c r="P54" s="201">
        <v>1.2397147926111112</v>
      </c>
      <c r="Q54" s="181">
        <v>0.3076673664722222</v>
      </c>
      <c r="R54" s="181">
        <v>1.921364809527778</v>
      </c>
      <c r="S54" s="181">
        <v>5.4824671833333338E-2</v>
      </c>
      <c r="T54" s="181">
        <v>1.6454307299722224</v>
      </c>
      <c r="U54" s="181">
        <v>4.2729062908249994E-4</v>
      </c>
      <c r="V54" s="181">
        <v>9.9042189583333329E-2</v>
      </c>
      <c r="W54" s="181">
        <v>0.40323174363888886</v>
      </c>
      <c r="X54" s="181">
        <v>2.7074031151333331E-3</v>
      </c>
      <c r="Y54" s="202">
        <v>0</v>
      </c>
      <c r="Z54" s="182" t="s">
        <v>338</v>
      </c>
      <c r="AA54" s="203">
        <v>30</v>
      </c>
      <c r="AB54" s="182" t="s">
        <v>339</v>
      </c>
      <c r="AC54" s="204"/>
      <c r="AD54" s="183"/>
      <c r="AE54" s="204"/>
      <c r="AF54" s="183"/>
      <c r="AG54" s="204"/>
      <c r="AH54" s="183"/>
      <c r="AI54" s="205">
        <f t="shared" si="5"/>
        <v>0</v>
      </c>
      <c r="AJ54" s="206">
        <f t="shared" si="5"/>
        <v>0</v>
      </c>
      <c r="AK54" s="206">
        <f t="shared" si="3"/>
        <v>0</v>
      </c>
      <c r="AL54" s="206">
        <f t="shared" si="3"/>
        <v>0</v>
      </c>
      <c r="AM54" s="206">
        <f t="shared" si="3"/>
        <v>0</v>
      </c>
      <c r="AN54" s="206">
        <f t="shared" si="3"/>
        <v>0</v>
      </c>
      <c r="AO54" s="206">
        <f t="shared" si="3"/>
        <v>0</v>
      </c>
      <c r="AP54" s="206">
        <f t="shared" si="3"/>
        <v>0</v>
      </c>
      <c r="AQ54" s="206">
        <f t="shared" si="3"/>
        <v>0</v>
      </c>
      <c r="AR54" s="206">
        <f t="shared" si="3"/>
        <v>0</v>
      </c>
      <c r="AS54" s="206">
        <f t="shared" si="3"/>
        <v>0</v>
      </c>
      <c r="AT54" s="206">
        <f t="shared" si="3"/>
        <v>0</v>
      </c>
      <c r="AU54" s="206">
        <f t="shared" si="3"/>
        <v>0</v>
      </c>
      <c r="AV54" s="206">
        <f t="shared" si="3"/>
        <v>0</v>
      </c>
      <c r="AW54" s="206">
        <f t="shared" si="3"/>
        <v>0</v>
      </c>
      <c r="AX54" s="206">
        <f t="shared" si="3"/>
        <v>0</v>
      </c>
      <c r="AY54" s="206">
        <f t="shared" si="4"/>
        <v>0</v>
      </c>
      <c r="AZ54" s="207">
        <f t="shared" si="4"/>
        <v>0</v>
      </c>
    </row>
    <row r="55" spans="1:52" ht="57.75" customHeight="1" x14ac:dyDescent="0.2">
      <c r="A55" s="210" t="s">
        <v>444</v>
      </c>
      <c r="B55" s="178" t="s">
        <v>23</v>
      </c>
      <c r="C55" s="178" t="s">
        <v>375</v>
      </c>
      <c r="D55" s="190"/>
      <c r="E55" s="180" t="s">
        <v>337</v>
      </c>
      <c r="F55" s="190" t="s">
        <v>21</v>
      </c>
      <c r="G55" s="181">
        <v>5.3888452888888889E-2</v>
      </c>
      <c r="H55" s="181">
        <v>3.7351308935555552</v>
      </c>
      <c r="I55" s="181">
        <v>1.1356072361111112E-2</v>
      </c>
      <c r="J55" s="181">
        <v>6.0782300863638893E-6</v>
      </c>
      <c r="K55" s="181">
        <v>2.4440963055555555E-3</v>
      </c>
      <c r="L55" s="181">
        <v>2.4040963055555553E-3</v>
      </c>
      <c r="M55" s="181">
        <v>2.3003727222222223E-3</v>
      </c>
      <c r="N55" s="181">
        <v>1.2102072697419443E-3</v>
      </c>
      <c r="O55" s="181">
        <v>2.7789275388888889E-2</v>
      </c>
      <c r="P55" s="201">
        <v>0.79583500677777774</v>
      </c>
      <c r="Q55" s="181">
        <v>7.7254133138888875E-2</v>
      </c>
      <c r="R55" s="181">
        <v>0.66654592480555552</v>
      </c>
      <c r="S55" s="181">
        <v>2.5265977111111108E-2</v>
      </c>
      <c r="T55" s="181">
        <v>0.78946828413888892</v>
      </c>
      <c r="U55" s="181">
        <v>2.574598530713889E-4</v>
      </c>
      <c r="V55" s="181">
        <v>1.9577816250000001E-2</v>
      </c>
      <c r="W55" s="181">
        <v>0.19559636502777777</v>
      </c>
      <c r="X55" s="181">
        <v>2.3177355555555556E-3</v>
      </c>
      <c r="Y55" s="202">
        <v>0</v>
      </c>
      <c r="Z55" s="182" t="s">
        <v>338</v>
      </c>
      <c r="AA55" s="203">
        <v>9</v>
      </c>
      <c r="AB55" s="182" t="s">
        <v>344</v>
      </c>
      <c r="AC55" s="204"/>
      <c r="AD55" s="183"/>
      <c r="AE55" s="204"/>
      <c r="AF55" s="183"/>
      <c r="AG55" s="204"/>
      <c r="AH55" s="183"/>
      <c r="AI55" s="205">
        <f t="shared" si="5"/>
        <v>0</v>
      </c>
      <c r="AJ55" s="206">
        <f t="shared" si="5"/>
        <v>0</v>
      </c>
      <c r="AK55" s="206">
        <f t="shared" si="3"/>
        <v>0</v>
      </c>
      <c r="AL55" s="206">
        <f t="shared" si="3"/>
        <v>0</v>
      </c>
      <c r="AM55" s="206">
        <f t="shared" si="3"/>
        <v>0</v>
      </c>
      <c r="AN55" s="206">
        <f t="shared" si="3"/>
        <v>0</v>
      </c>
      <c r="AO55" s="206">
        <f t="shared" si="3"/>
        <v>0</v>
      </c>
      <c r="AP55" s="206">
        <f t="shared" si="3"/>
        <v>0</v>
      </c>
      <c r="AQ55" s="206">
        <f t="shared" si="3"/>
        <v>0</v>
      </c>
      <c r="AR55" s="206">
        <f t="shared" si="3"/>
        <v>0</v>
      </c>
      <c r="AS55" s="206">
        <f t="shared" si="3"/>
        <v>0</v>
      </c>
      <c r="AT55" s="206">
        <f t="shared" si="3"/>
        <v>0</v>
      </c>
      <c r="AU55" s="206">
        <f t="shared" si="3"/>
        <v>0</v>
      </c>
      <c r="AV55" s="206">
        <f t="shared" si="3"/>
        <v>0</v>
      </c>
      <c r="AW55" s="206">
        <f t="shared" si="3"/>
        <v>0</v>
      </c>
      <c r="AX55" s="206">
        <f t="shared" si="3"/>
        <v>0</v>
      </c>
      <c r="AY55" s="206">
        <f t="shared" si="4"/>
        <v>0</v>
      </c>
      <c r="AZ55" s="207">
        <f t="shared" si="4"/>
        <v>0</v>
      </c>
    </row>
    <row r="56" spans="1:52" ht="57.75" customHeight="1" x14ac:dyDescent="0.2">
      <c r="A56" s="211" t="s">
        <v>445</v>
      </c>
      <c r="B56" s="178" t="s">
        <v>23</v>
      </c>
      <c r="C56" s="191" t="s">
        <v>446</v>
      </c>
      <c r="D56" s="190"/>
      <c r="E56" s="180" t="s">
        <v>337</v>
      </c>
      <c r="F56" s="190" t="s">
        <v>21</v>
      </c>
      <c r="G56" s="181">
        <v>0.23234516711111111</v>
      </c>
      <c r="H56" s="181">
        <v>4.7293418964444438</v>
      </c>
      <c r="I56" s="181">
        <v>7.6600463888888892E-3</v>
      </c>
      <c r="J56" s="181">
        <v>4.4106126897611111E-6</v>
      </c>
      <c r="K56" s="181">
        <v>3.1391949444444446E-3</v>
      </c>
      <c r="L56" s="181">
        <v>3.0591949444444444E-3</v>
      </c>
      <c r="M56" s="181">
        <v>3.0896047777777776E-3</v>
      </c>
      <c r="N56" s="181">
        <v>1.0101426831205557E-3</v>
      </c>
      <c r="O56" s="181">
        <v>3.2736082111111113E-2</v>
      </c>
      <c r="P56" s="201">
        <v>1.1718711882222221</v>
      </c>
      <c r="Q56" s="181">
        <v>9.1479750611111105E-2</v>
      </c>
      <c r="R56" s="181">
        <v>1.0149448339444445</v>
      </c>
      <c r="S56" s="181">
        <v>3.6186052888888889E-2</v>
      </c>
      <c r="T56" s="181">
        <v>1.1168673046111111</v>
      </c>
      <c r="U56" s="181">
        <v>2.4201924746611111E-4</v>
      </c>
      <c r="V56" s="181">
        <v>2.7272327499999999E-2</v>
      </c>
      <c r="W56" s="181">
        <v>0.20583758372222222</v>
      </c>
      <c r="X56" s="181">
        <v>2.3241644444444444E-3</v>
      </c>
      <c r="Y56" s="202">
        <v>0</v>
      </c>
      <c r="Z56" s="182" t="s">
        <v>338</v>
      </c>
      <c r="AA56" s="212">
        <v>9</v>
      </c>
      <c r="AB56" s="182" t="s">
        <v>344</v>
      </c>
      <c r="AC56" s="213"/>
      <c r="AD56" s="214"/>
      <c r="AE56" s="213"/>
      <c r="AF56" s="214"/>
      <c r="AG56" s="213"/>
      <c r="AH56" s="215"/>
      <c r="AI56" s="205">
        <f>(G56/1000)*$AA56*$Y56</f>
        <v>0</v>
      </c>
      <c r="AJ56" s="206">
        <f t="shared" si="5"/>
        <v>0</v>
      </c>
      <c r="AK56" s="206">
        <f t="shared" si="3"/>
        <v>0</v>
      </c>
      <c r="AL56" s="206">
        <f t="shared" si="3"/>
        <v>0</v>
      </c>
      <c r="AM56" s="206">
        <f t="shared" si="3"/>
        <v>0</v>
      </c>
      <c r="AN56" s="206">
        <f t="shared" si="3"/>
        <v>0</v>
      </c>
      <c r="AO56" s="206">
        <f t="shared" si="3"/>
        <v>0</v>
      </c>
      <c r="AP56" s="206">
        <f t="shared" si="3"/>
        <v>0</v>
      </c>
      <c r="AQ56" s="206">
        <f t="shared" si="3"/>
        <v>0</v>
      </c>
      <c r="AR56" s="206">
        <f t="shared" si="3"/>
        <v>0</v>
      </c>
      <c r="AS56" s="206">
        <f t="shared" si="3"/>
        <v>0</v>
      </c>
      <c r="AT56" s="206">
        <f t="shared" si="3"/>
        <v>0</v>
      </c>
      <c r="AU56" s="206">
        <f t="shared" si="3"/>
        <v>0</v>
      </c>
      <c r="AV56" s="206">
        <f t="shared" si="3"/>
        <v>0</v>
      </c>
      <c r="AW56" s="206">
        <f t="shared" si="3"/>
        <v>0</v>
      </c>
      <c r="AX56" s="206">
        <f t="shared" si="3"/>
        <v>0</v>
      </c>
      <c r="AY56" s="206">
        <f t="shared" si="4"/>
        <v>0</v>
      </c>
      <c r="AZ56" s="207">
        <f t="shared" si="4"/>
        <v>0</v>
      </c>
    </row>
    <row r="57" spans="1:52" ht="57.75" customHeight="1" x14ac:dyDescent="0.2">
      <c r="A57" s="211" t="s">
        <v>447</v>
      </c>
      <c r="B57" s="179" t="s">
        <v>23</v>
      </c>
      <c r="C57" s="216" t="s">
        <v>448</v>
      </c>
      <c r="D57" s="190"/>
      <c r="E57" s="180" t="s">
        <v>337</v>
      </c>
      <c r="F57" s="190" t="s">
        <v>21</v>
      </c>
      <c r="G57" s="181">
        <v>7.2908777333333327E-2</v>
      </c>
      <c r="H57" s="181">
        <v>4.6278717016944437</v>
      </c>
      <c r="I57" s="181">
        <v>1.6582583583333331E-2</v>
      </c>
      <c r="J57" s="181">
        <v>8.4117821190694445E-6</v>
      </c>
      <c r="K57" s="181">
        <v>4.707163694444445E-3</v>
      </c>
      <c r="L57" s="181">
        <v>4.6050731666666669E-3</v>
      </c>
      <c r="M57" s="181">
        <v>9.7791593611111106E-3</v>
      </c>
      <c r="N57" s="181">
        <v>1.5918505158002778E-3</v>
      </c>
      <c r="O57" s="181">
        <v>6.1740740805555555E-2</v>
      </c>
      <c r="P57" s="201">
        <v>1.6504661668055556</v>
      </c>
      <c r="Q57" s="181">
        <v>0.30461869186111101</v>
      </c>
      <c r="R57" s="181">
        <v>1.6771102625555556</v>
      </c>
      <c r="S57" s="181">
        <v>4.2475369583333332E-2</v>
      </c>
      <c r="T57" s="181">
        <v>2.1476608571111111</v>
      </c>
      <c r="U57" s="181">
        <v>4.4171794819083336E-4</v>
      </c>
      <c r="V57" s="181">
        <v>4.6122269416666667E-2</v>
      </c>
      <c r="W57" s="181">
        <v>0.37970881727777778</v>
      </c>
      <c r="X57" s="181">
        <v>3.62479002898E-3</v>
      </c>
      <c r="Y57" s="202">
        <v>0</v>
      </c>
      <c r="Z57" s="182" t="s">
        <v>338</v>
      </c>
      <c r="AA57" s="212">
        <v>95</v>
      </c>
      <c r="AB57" s="182" t="s">
        <v>344</v>
      </c>
      <c r="AC57" s="213"/>
      <c r="AD57" s="214"/>
      <c r="AE57" s="213"/>
      <c r="AF57" s="214"/>
      <c r="AG57" s="213"/>
      <c r="AH57" s="215"/>
      <c r="AI57" s="205">
        <f>(G57/1000)*$AA57*$Y57</f>
        <v>0</v>
      </c>
      <c r="AJ57" s="206">
        <f t="shared" si="5"/>
        <v>0</v>
      </c>
      <c r="AK57" s="206">
        <f t="shared" si="3"/>
        <v>0</v>
      </c>
      <c r="AL57" s="206">
        <f t="shared" si="3"/>
        <v>0</v>
      </c>
      <c r="AM57" s="206">
        <f t="shared" si="3"/>
        <v>0</v>
      </c>
      <c r="AN57" s="206">
        <f t="shared" si="3"/>
        <v>0</v>
      </c>
      <c r="AO57" s="206">
        <f t="shared" si="3"/>
        <v>0</v>
      </c>
      <c r="AP57" s="206">
        <f t="shared" si="3"/>
        <v>0</v>
      </c>
      <c r="AQ57" s="206">
        <f t="shared" si="3"/>
        <v>0</v>
      </c>
      <c r="AR57" s="206">
        <f t="shared" si="3"/>
        <v>0</v>
      </c>
      <c r="AS57" s="206">
        <f t="shared" ref="AS57:AX59" si="6">(Q57/1000)*$AA57*$Y57</f>
        <v>0</v>
      </c>
      <c r="AT57" s="206">
        <f t="shared" si="6"/>
        <v>0</v>
      </c>
      <c r="AU57" s="206">
        <f t="shared" si="6"/>
        <v>0</v>
      </c>
      <c r="AV57" s="206">
        <f t="shared" si="6"/>
        <v>0</v>
      </c>
      <c r="AW57" s="206">
        <f t="shared" si="6"/>
        <v>0</v>
      </c>
      <c r="AX57" s="206">
        <f t="shared" si="6"/>
        <v>0</v>
      </c>
      <c r="AY57" s="206">
        <f t="shared" si="4"/>
        <v>0</v>
      </c>
      <c r="AZ57" s="207">
        <f t="shared" si="4"/>
        <v>0</v>
      </c>
    </row>
    <row r="58" spans="1:52" ht="57.75" customHeight="1" x14ac:dyDescent="0.2">
      <c r="A58" s="217" t="s">
        <v>449</v>
      </c>
      <c r="B58" s="179" t="s">
        <v>23</v>
      </c>
      <c r="C58" s="218" t="s">
        <v>450</v>
      </c>
      <c r="D58" s="190"/>
      <c r="E58" s="180" t="s">
        <v>337</v>
      </c>
      <c r="F58" s="190" t="s">
        <v>21</v>
      </c>
      <c r="G58" s="181">
        <v>5.0614589368888891</v>
      </c>
      <c r="H58" s="181">
        <v>72.276215336527784</v>
      </c>
      <c r="I58" s="181">
        <v>0.33387932894444444</v>
      </c>
      <c r="J58" s="181">
        <v>2.2008793334901111E-4</v>
      </c>
      <c r="K58" s="181">
        <v>9.5925289777777784E-2</v>
      </c>
      <c r="L58" s="181">
        <v>9.3953400972222226E-2</v>
      </c>
      <c r="M58" s="181">
        <v>0.10178917702777777</v>
      </c>
      <c r="N58" s="181">
        <v>4.8821849263386674E-2</v>
      </c>
      <c r="O58" s="181">
        <v>0.87651760758333341</v>
      </c>
      <c r="P58" s="201">
        <v>52.587197045305558</v>
      </c>
      <c r="Q58" s="181">
        <v>1.4496274474444444</v>
      </c>
      <c r="R58" s="181">
        <v>68.159667481749992</v>
      </c>
      <c r="S58" s="181">
        <v>0.7114841521944445</v>
      </c>
      <c r="T58" s="181">
        <v>54.452454477194451</v>
      </c>
      <c r="U58" s="181">
        <v>7.3815062349288892E-3</v>
      </c>
      <c r="V58" s="181">
        <v>0.69335707033333338</v>
      </c>
      <c r="W58" s="181">
        <v>4.2562442312500002</v>
      </c>
      <c r="X58" s="181">
        <v>7.0173448424228888E-2</v>
      </c>
      <c r="Y58" s="202">
        <v>0</v>
      </c>
      <c r="Z58" s="182" t="s">
        <v>338</v>
      </c>
      <c r="AA58" s="212">
        <v>45</v>
      </c>
      <c r="AB58" s="182" t="s">
        <v>344</v>
      </c>
      <c r="AC58" s="213"/>
      <c r="AD58" s="214"/>
      <c r="AE58" s="213"/>
      <c r="AF58" s="214"/>
      <c r="AG58" s="213"/>
      <c r="AH58" s="215"/>
      <c r="AI58" s="205">
        <f>(G58/1000)*$AA58*$Y58</f>
        <v>0</v>
      </c>
      <c r="AJ58" s="206">
        <f t="shared" si="5"/>
        <v>0</v>
      </c>
      <c r="AK58" s="206">
        <f t="shared" si="5"/>
        <v>0</v>
      </c>
      <c r="AL58" s="206">
        <f t="shared" si="5"/>
        <v>0</v>
      </c>
      <c r="AM58" s="206">
        <f t="shared" si="5"/>
        <v>0</v>
      </c>
      <c r="AN58" s="206">
        <f t="shared" si="5"/>
        <v>0</v>
      </c>
      <c r="AO58" s="206">
        <f t="shared" si="5"/>
        <v>0</v>
      </c>
      <c r="AP58" s="206">
        <f t="shared" si="5"/>
        <v>0</v>
      </c>
      <c r="AQ58" s="206">
        <f t="shared" si="5"/>
        <v>0</v>
      </c>
      <c r="AR58" s="206">
        <f t="shared" si="5"/>
        <v>0</v>
      </c>
      <c r="AS58" s="206">
        <f t="shared" si="6"/>
        <v>0</v>
      </c>
      <c r="AT58" s="206">
        <f t="shared" si="6"/>
        <v>0</v>
      </c>
      <c r="AU58" s="206">
        <f t="shared" si="6"/>
        <v>0</v>
      </c>
      <c r="AV58" s="206">
        <f t="shared" si="6"/>
        <v>0</v>
      </c>
      <c r="AW58" s="206">
        <f t="shared" si="6"/>
        <v>0</v>
      </c>
      <c r="AX58" s="206">
        <f t="shared" si="6"/>
        <v>0</v>
      </c>
      <c r="AY58" s="206">
        <f t="shared" si="4"/>
        <v>0</v>
      </c>
      <c r="AZ58" s="207">
        <f t="shared" si="4"/>
        <v>0</v>
      </c>
    </row>
    <row r="59" spans="1:52" ht="57.75" customHeight="1" x14ac:dyDescent="0.2">
      <c r="A59" s="211" t="s">
        <v>451</v>
      </c>
      <c r="B59" s="179" t="s">
        <v>23</v>
      </c>
      <c r="C59" s="218" t="s">
        <v>452</v>
      </c>
      <c r="D59" s="190"/>
      <c r="E59" s="180" t="s">
        <v>337</v>
      </c>
      <c r="F59" s="190" t="s">
        <v>21</v>
      </c>
      <c r="G59" s="181">
        <v>3.4848569613333331</v>
      </c>
      <c r="H59" s="181">
        <v>57.202564683805555</v>
      </c>
      <c r="I59" s="181">
        <v>0.30576017675</v>
      </c>
      <c r="J59" s="181">
        <v>1.9009344685093056E-4</v>
      </c>
      <c r="K59" s="181">
        <v>8.466365030555556E-2</v>
      </c>
      <c r="L59" s="181">
        <v>8.2952192999999994E-2</v>
      </c>
      <c r="M59" s="181">
        <v>9.0652279138888889E-2</v>
      </c>
      <c r="N59" s="181">
        <v>4.3811965064846387E-2</v>
      </c>
      <c r="O59" s="181">
        <v>0.69382795702777778</v>
      </c>
      <c r="P59" s="201">
        <v>47.882303480694446</v>
      </c>
      <c r="Q59" s="181">
        <v>1.3064344441388889</v>
      </c>
      <c r="R59" s="181">
        <v>23.548574904277778</v>
      </c>
      <c r="S59" s="181">
        <v>0.58758247125000007</v>
      </c>
      <c r="T59" s="181">
        <v>50.394839518388892</v>
      </c>
      <c r="U59" s="181">
        <v>6.3210338439358329E-3</v>
      </c>
      <c r="V59" s="181">
        <v>0.55729350258333332</v>
      </c>
      <c r="W59" s="181">
        <v>3.6565791578888889</v>
      </c>
      <c r="X59" s="181">
        <v>6.2732162912526673E-2</v>
      </c>
      <c r="Y59" s="202">
        <v>0</v>
      </c>
      <c r="Z59" s="182" t="s">
        <v>338</v>
      </c>
      <c r="AA59" s="212">
        <v>95</v>
      </c>
      <c r="AB59" s="182" t="s">
        <v>344</v>
      </c>
      <c r="AC59" s="213"/>
      <c r="AD59" s="214"/>
      <c r="AE59" s="213"/>
      <c r="AF59" s="214"/>
      <c r="AG59" s="213"/>
      <c r="AH59" s="215"/>
      <c r="AI59" s="205">
        <f>(G59/1000)*$AA59*$Y59</f>
        <v>0</v>
      </c>
      <c r="AJ59" s="206">
        <f t="shared" si="5"/>
        <v>0</v>
      </c>
      <c r="AK59" s="206">
        <f t="shared" si="5"/>
        <v>0</v>
      </c>
      <c r="AL59" s="206">
        <f t="shared" si="5"/>
        <v>0</v>
      </c>
      <c r="AM59" s="206">
        <f t="shared" si="5"/>
        <v>0</v>
      </c>
      <c r="AN59" s="206">
        <f t="shared" si="5"/>
        <v>0</v>
      </c>
      <c r="AO59" s="206">
        <f t="shared" si="5"/>
        <v>0</v>
      </c>
      <c r="AP59" s="206">
        <f t="shared" si="5"/>
        <v>0</v>
      </c>
      <c r="AQ59" s="206">
        <f t="shared" si="5"/>
        <v>0</v>
      </c>
      <c r="AR59" s="206">
        <f t="shared" si="5"/>
        <v>0</v>
      </c>
      <c r="AS59" s="206">
        <f t="shared" si="6"/>
        <v>0</v>
      </c>
      <c r="AT59" s="206">
        <f t="shared" si="6"/>
        <v>0</v>
      </c>
      <c r="AU59" s="206">
        <f t="shared" si="6"/>
        <v>0</v>
      </c>
      <c r="AV59" s="206">
        <f t="shared" si="6"/>
        <v>0</v>
      </c>
      <c r="AW59" s="206">
        <f t="shared" si="6"/>
        <v>0</v>
      </c>
      <c r="AX59" s="206">
        <f t="shared" si="6"/>
        <v>0</v>
      </c>
      <c r="AY59" s="206">
        <f t="shared" si="4"/>
        <v>0</v>
      </c>
      <c r="AZ59" s="207">
        <f t="shared" si="4"/>
        <v>0</v>
      </c>
    </row>
    <row r="60" spans="1:52" s="169" customFormat="1" ht="14.25" customHeight="1" x14ac:dyDescent="0.2">
      <c r="A60" s="197" t="s">
        <v>453</v>
      </c>
      <c r="B60" s="198"/>
      <c r="C60" s="199"/>
      <c r="D60" s="200"/>
      <c r="E60" s="200"/>
      <c r="F60" s="200"/>
      <c r="G60" s="181"/>
      <c r="H60" s="181"/>
      <c r="I60" s="181"/>
      <c r="J60" s="181"/>
      <c r="K60" s="181"/>
      <c r="L60" s="181"/>
      <c r="M60" s="181"/>
      <c r="N60" s="181"/>
      <c r="O60" s="181"/>
      <c r="P60" s="201"/>
      <c r="Q60" s="181"/>
      <c r="R60" s="181"/>
      <c r="S60" s="181"/>
      <c r="T60" s="181"/>
      <c r="U60" s="181"/>
      <c r="V60" s="181"/>
      <c r="W60" s="181"/>
      <c r="X60" s="181"/>
      <c r="Y60" s="196"/>
      <c r="Z60" s="172"/>
      <c r="AA60" s="172"/>
      <c r="AB60" s="172"/>
      <c r="AC60" s="172"/>
      <c r="AD60" s="172"/>
      <c r="AE60" s="172"/>
      <c r="AF60" s="172"/>
      <c r="AG60" s="172"/>
      <c r="AH60" s="173"/>
      <c r="AI60" s="174"/>
      <c r="AJ60" s="175"/>
      <c r="AK60" s="175"/>
      <c r="AL60" s="175"/>
      <c r="AM60" s="175"/>
      <c r="AN60" s="175"/>
      <c r="AO60" s="175"/>
      <c r="AP60" s="175"/>
      <c r="AQ60" s="175"/>
      <c r="AR60" s="175"/>
      <c r="AS60" s="175"/>
      <c r="AT60" s="175"/>
      <c r="AU60" s="175"/>
      <c r="AV60" s="175"/>
      <c r="AW60" s="175"/>
      <c r="AX60" s="175"/>
      <c r="AY60" s="175"/>
      <c r="AZ60" s="176"/>
    </row>
    <row r="61" spans="1:52" ht="57.75" customHeight="1" x14ac:dyDescent="0.2">
      <c r="A61" s="210" t="s">
        <v>454</v>
      </c>
      <c r="B61" s="184" t="s">
        <v>335</v>
      </c>
      <c r="C61" s="178" t="s">
        <v>376</v>
      </c>
      <c r="D61" s="190"/>
      <c r="E61" s="180" t="s">
        <v>337</v>
      </c>
      <c r="F61" s="190" t="s">
        <v>21</v>
      </c>
      <c r="G61" s="181">
        <v>1.01E-3</v>
      </c>
      <c r="H61" s="181">
        <v>6.8999999999999997E-4</v>
      </c>
      <c r="I61" s="181">
        <v>1.7667899999999999E-6</v>
      </c>
      <c r="J61" s="181">
        <v>1.86129E-10</v>
      </c>
      <c r="K61" s="181">
        <v>1.0978000000000001E-6</v>
      </c>
      <c r="L61" s="181">
        <v>1.08695E-6</v>
      </c>
      <c r="M61" s="181">
        <v>1.6743899999999999E-6</v>
      </c>
      <c r="N61" s="181">
        <v>1.66016E-8</v>
      </c>
      <c r="O61" s="181">
        <v>1.6818599999999999E-5</v>
      </c>
      <c r="P61" s="201">
        <v>4.6415499999999996E-6</v>
      </c>
      <c r="Q61" s="181">
        <v>3.5855800000000003E-5</v>
      </c>
      <c r="R61" s="181">
        <v>4.6999999999999999E-4</v>
      </c>
      <c r="S61" s="181">
        <v>3.1395300000000001E-5</v>
      </c>
      <c r="T61" s="181">
        <v>4.6999999999999999E-4</v>
      </c>
      <c r="U61" s="181">
        <v>2.2900700000000001E-7</v>
      </c>
      <c r="V61" s="181">
        <v>1.2143999999999999E-5</v>
      </c>
      <c r="W61" s="181">
        <v>1.2E-4</v>
      </c>
      <c r="X61" s="181">
        <v>1.1168700000000001E-6</v>
      </c>
      <c r="Y61" s="202">
        <v>0</v>
      </c>
      <c r="Z61" s="182" t="s">
        <v>338</v>
      </c>
      <c r="AA61" s="203">
        <v>250</v>
      </c>
      <c r="AB61" s="182" t="s">
        <v>339</v>
      </c>
      <c r="AC61" s="204"/>
      <c r="AD61" s="183"/>
      <c r="AE61" s="204"/>
      <c r="AF61" s="183"/>
      <c r="AG61" s="204"/>
      <c r="AH61" s="183"/>
      <c r="AI61" s="205">
        <f t="shared" si="5"/>
        <v>0</v>
      </c>
      <c r="AJ61" s="206">
        <f t="shared" si="5"/>
        <v>0</v>
      </c>
      <c r="AK61" s="206">
        <f t="shared" si="5"/>
        <v>0</v>
      </c>
      <c r="AL61" s="206">
        <f t="shared" si="5"/>
        <v>0</v>
      </c>
      <c r="AM61" s="206">
        <f t="shared" si="5"/>
        <v>0</v>
      </c>
      <c r="AN61" s="206">
        <f t="shared" si="5"/>
        <v>0</v>
      </c>
      <c r="AO61" s="206">
        <f t="shared" si="5"/>
        <v>0</v>
      </c>
      <c r="AP61" s="206">
        <f t="shared" si="5"/>
        <v>0</v>
      </c>
      <c r="AQ61" s="206">
        <f t="shared" si="5"/>
        <v>0</v>
      </c>
      <c r="AR61" s="206">
        <f t="shared" si="5"/>
        <v>0</v>
      </c>
      <c r="AS61" s="206">
        <f t="shared" si="5"/>
        <v>0</v>
      </c>
      <c r="AT61" s="206">
        <f t="shared" si="5"/>
        <v>0</v>
      </c>
      <c r="AU61" s="206">
        <f t="shared" si="5"/>
        <v>0</v>
      </c>
      <c r="AV61" s="206">
        <f t="shared" si="5"/>
        <v>0</v>
      </c>
      <c r="AW61" s="206">
        <f t="shared" si="5"/>
        <v>0</v>
      </c>
      <c r="AX61" s="206">
        <f t="shared" si="5"/>
        <v>0</v>
      </c>
      <c r="AY61" s="206">
        <f t="shared" si="4"/>
        <v>0</v>
      </c>
      <c r="AZ61" s="207">
        <f t="shared" si="4"/>
        <v>0</v>
      </c>
    </row>
    <row r="62" spans="1:52" ht="57.75" customHeight="1" x14ac:dyDescent="0.2">
      <c r="A62" s="210" t="s">
        <v>455</v>
      </c>
      <c r="B62" s="184" t="s">
        <v>335</v>
      </c>
      <c r="C62" s="178" t="s">
        <v>377</v>
      </c>
      <c r="D62" s="190"/>
      <c r="E62" s="180" t="s">
        <v>337</v>
      </c>
      <c r="F62" s="190" t="s">
        <v>21</v>
      </c>
      <c r="G62" s="181">
        <v>4.9995617777777775E-3</v>
      </c>
      <c r="H62" s="181">
        <v>2.3672829391111114</v>
      </c>
      <c r="I62" s="181">
        <v>1.0218647222222223E-3</v>
      </c>
      <c r="J62" s="181">
        <v>1.4239953512777779E-7</v>
      </c>
      <c r="K62" s="181">
        <v>6.2668061111111105E-4</v>
      </c>
      <c r="L62" s="181">
        <v>6.0668061111111111E-4</v>
      </c>
      <c r="M62" s="181">
        <v>6.0189744444444446E-4</v>
      </c>
      <c r="N62" s="181">
        <v>8.9033729238888885E-6</v>
      </c>
      <c r="O62" s="181">
        <v>1.4394246777777777E-2</v>
      </c>
      <c r="P62" s="201">
        <v>1.0714829555555555E-2</v>
      </c>
      <c r="Q62" s="181">
        <v>5.4328418277777783E-2</v>
      </c>
      <c r="R62" s="181">
        <v>0.29678000161111112</v>
      </c>
      <c r="S62" s="181">
        <v>1.0980018222222223E-2</v>
      </c>
      <c r="T62" s="181">
        <v>0.29137542427777779</v>
      </c>
      <c r="U62" s="181">
        <v>9.9038508622777789E-5</v>
      </c>
      <c r="V62" s="181">
        <v>1.00272725E-2</v>
      </c>
      <c r="W62" s="181">
        <v>0.10751155405555556</v>
      </c>
      <c r="X62" s="181">
        <v>4.121911111111111E-4</v>
      </c>
      <c r="Y62" s="202">
        <v>0</v>
      </c>
      <c r="Z62" s="182" t="s">
        <v>338</v>
      </c>
      <c r="AA62" s="203">
        <v>250</v>
      </c>
      <c r="AB62" s="182" t="s">
        <v>339</v>
      </c>
      <c r="AC62" s="204"/>
      <c r="AD62" s="183"/>
      <c r="AE62" s="204"/>
      <c r="AF62" s="183"/>
      <c r="AG62" s="204"/>
      <c r="AH62" s="183"/>
      <c r="AI62" s="205">
        <f t="shared" si="5"/>
        <v>0</v>
      </c>
      <c r="AJ62" s="206">
        <f t="shared" si="5"/>
        <v>0</v>
      </c>
      <c r="AK62" s="206">
        <f t="shared" si="5"/>
        <v>0</v>
      </c>
      <c r="AL62" s="206">
        <f t="shared" si="5"/>
        <v>0</v>
      </c>
      <c r="AM62" s="206">
        <f t="shared" si="5"/>
        <v>0</v>
      </c>
      <c r="AN62" s="206">
        <f t="shared" si="5"/>
        <v>0</v>
      </c>
      <c r="AO62" s="206">
        <f t="shared" si="5"/>
        <v>0</v>
      </c>
      <c r="AP62" s="206">
        <f t="shared" si="5"/>
        <v>0</v>
      </c>
      <c r="AQ62" s="206">
        <f t="shared" si="5"/>
        <v>0</v>
      </c>
      <c r="AR62" s="206">
        <f t="shared" si="5"/>
        <v>0</v>
      </c>
      <c r="AS62" s="206">
        <f t="shared" si="5"/>
        <v>0</v>
      </c>
      <c r="AT62" s="206">
        <f t="shared" si="5"/>
        <v>0</v>
      </c>
      <c r="AU62" s="206">
        <f t="shared" si="5"/>
        <v>0</v>
      </c>
      <c r="AV62" s="206">
        <f t="shared" si="5"/>
        <v>0</v>
      </c>
      <c r="AW62" s="206">
        <f t="shared" si="5"/>
        <v>0</v>
      </c>
      <c r="AX62" s="206">
        <f t="shared" si="5"/>
        <v>0</v>
      </c>
      <c r="AY62" s="206">
        <f t="shared" si="4"/>
        <v>0</v>
      </c>
      <c r="AZ62" s="207">
        <f t="shared" si="4"/>
        <v>0</v>
      </c>
    </row>
    <row r="63" spans="1:52" ht="57.75" customHeight="1" x14ac:dyDescent="0.2">
      <c r="A63" s="210" t="s">
        <v>456</v>
      </c>
      <c r="B63" s="184" t="s">
        <v>335</v>
      </c>
      <c r="C63" s="178" t="s">
        <v>457</v>
      </c>
      <c r="D63" s="190"/>
      <c r="E63" s="180" t="s">
        <v>337</v>
      </c>
      <c r="F63" s="190" t="s">
        <v>21</v>
      </c>
      <c r="G63" s="181">
        <v>4.2898487999999999E-2</v>
      </c>
      <c r="H63" s="181">
        <v>1.9471097959999999</v>
      </c>
      <c r="I63" s="181">
        <v>7.2156225000000003E-3</v>
      </c>
      <c r="J63" s="181">
        <v>4.1629238889499998E-6</v>
      </c>
      <c r="K63" s="181">
        <v>2.0338614999999998E-3</v>
      </c>
      <c r="L63" s="181">
        <v>1.9538615E-3</v>
      </c>
      <c r="M63" s="181">
        <v>2.7604209999999999E-3</v>
      </c>
      <c r="N63" s="181">
        <v>1.230206931995E-3</v>
      </c>
      <c r="O63" s="181">
        <v>3.9437533000000004E-2</v>
      </c>
      <c r="P63" s="201">
        <v>0.54797341799999999</v>
      </c>
      <c r="Q63" s="181">
        <v>4.06321085E-2</v>
      </c>
      <c r="R63" s="181">
        <v>0.99090235849999997</v>
      </c>
      <c r="S63" s="181">
        <v>2.5733572E-2</v>
      </c>
      <c r="T63" s="181">
        <v>0.59002265050000002</v>
      </c>
      <c r="U63" s="181">
        <v>2.0743140216500001E-4</v>
      </c>
      <c r="V63" s="181">
        <v>4.8576532499999998E-2</v>
      </c>
      <c r="W63" s="181">
        <v>0.11532911450000001</v>
      </c>
      <c r="X63" s="181">
        <v>1.5375600000000001E-3</v>
      </c>
      <c r="Y63" s="202">
        <v>0</v>
      </c>
      <c r="Z63" s="182" t="s">
        <v>338</v>
      </c>
      <c r="AA63" s="203">
        <v>80</v>
      </c>
      <c r="AB63" s="182" t="s">
        <v>339</v>
      </c>
      <c r="AC63" s="204"/>
      <c r="AD63" s="183"/>
      <c r="AE63" s="204"/>
      <c r="AF63" s="183"/>
      <c r="AG63" s="204"/>
      <c r="AH63" s="183"/>
      <c r="AI63" s="205">
        <f>(G63/1000)*$AA63*$Y63</f>
        <v>0</v>
      </c>
      <c r="AJ63" s="206">
        <f t="shared" si="5"/>
        <v>0</v>
      </c>
      <c r="AK63" s="206">
        <f t="shared" si="5"/>
        <v>0</v>
      </c>
      <c r="AL63" s="206">
        <f t="shared" si="5"/>
        <v>0</v>
      </c>
      <c r="AM63" s="206">
        <f t="shared" si="5"/>
        <v>0</v>
      </c>
      <c r="AN63" s="206">
        <f t="shared" si="5"/>
        <v>0</v>
      </c>
      <c r="AO63" s="206">
        <f t="shared" si="5"/>
        <v>0</v>
      </c>
      <c r="AP63" s="206">
        <f t="shared" si="5"/>
        <v>0</v>
      </c>
      <c r="AQ63" s="206">
        <f t="shared" si="5"/>
        <v>0</v>
      </c>
      <c r="AR63" s="206">
        <f t="shared" si="5"/>
        <v>0</v>
      </c>
      <c r="AS63" s="206">
        <f t="shared" si="5"/>
        <v>0</v>
      </c>
      <c r="AT63" s="206">
        <f t="shared" si="5"/>
        <v>0</v>
      </c>
      <c r="AU63" s="206">
        <f t="shared" si="5"/>
        <v>0</v>
      </c>
      <c r="AV63" s="206">
        <f t="shared" si="5"/>
        <v>0</v>
      </c>
      <c r="AW63" s="206">
        <f t="shared" si="5"/>
        <v>0</v>
      </c>
      <c r="AX63" s="206">
        <f t="shared" si="5"/>
        <v>0</v>
      </c>
      <c r="AY63" s="206">
        <f t="shared" si="4"/>
        <v>0</v>
      </c>
      <c r="AZ63" s="207">
        <f t="shared" si="4"/>
        <v>0</v>
      </c>
    </row>
    <row r="64" spans="1:52" ht="57.75" customHeight="1" x14ac:dyDescent="0.2">
      <c r="A64" s="210" t="s">
        <v>458</v>
      </c>
      <c r="B64" s="184" t="s">
        <v>335</v>
      </c>
      <c r="C64" s="178" t="s">
        <v>378</v>
      </c>
      <c r="D64" s="190"/>
      <c r="E64" s="180" t="s">
        <v>337</v>
      </c>
      <c r="F64" s="190" t="s">
        <v>21</v>
      </c>
      <c r="G64" s="181">
        <v>1.5988485232346666E-2</v>
      </c>
      <c r="H64" s="181">
        <v>0.82719180964077832</v>
      </c>
      <c r="I64" s="181">
        <v>4.2756569226883338E-3</v>
      </c>
      <c r="J64" s="181">
        <v>3.778075161292131E-6</v>
      </c>
      <c r="K64" s="181">
        <v>1.2938793167683333E-3</v>
      </c>
      <c r="L64" s="181">
        <v>1.2638794897466667E-3</v>
      </c>
      <c r="M64" s="181">
        <v>9.6041702149833347E-4</v>
      </c>
      <c r="N64" s="181">
        <v>1.310206958860265E-3</v>
      </c>
      <c r="O64" s="181">
        <v>1.6907648722504998E-2</v>
      </c>
      <c r="P64" s="201">
        <v>0.59000353303059172</v>
      </c>
      <c r="Q64" s="181">
        <v>4.3164860188898327E-2</v>
      </c>
      <c r="R64" s="181">
        <v>0.38710553126859004</v>
      </c>
      <c r="S64" s="181">
        <v>1.0723752762358332E-2</v>
      </c>
      <c r="T64" s="181">
        <v>0.5536776713691034</v>
      </c>
      <c r="U64" s="181">
        <v>1.1593557414495533E-4</v>
      </c>
      <c r="V64" s="181">
        <v>1.8646617086404998E-2</v>
      </c>
      <c r="W64" s="181">
        <v>6.6370434670640008E-2</v>
      </c>
      <c r="X64" s="181">
        <v>8.8757337193091825E-4</v>
      </c>
      <c r="Y64" s="202">
        <v>0</v>
      </c>
      <c r="Z64" s="182" t="s">
        <v>338</v>
      </c>
      <c r="AA64" s="203">
        <v>80</v>
      </c>
      <c r="AB64" s="182" t="s">
        <v>339</v>
      </c>
      <c r="AC64" s="204"/>
      <c r="AD64" s="183"/>
      <c r="AE64" s="204"/>
      <c r="AF64" s="183"/>
      <c r="AG64" s="204"/>
      <c r="AH64" s="183"/>
      <c r="AI64" s="205">
        <f t="shared" si="5"/>
        <v>0</v>
      </c>
      <c r="AJ64" s="206">
        <f t="shared" si="5"/>
        <v>0</v>
      </c>
      <c r="AK64" s="206">
        <f t="shared" si="5"/>
        <v>0</v>
      </c>
      <c r="AL64" s="206">
        <f t="shared" si="5"/>
        <v>0</v>
      </c>
      <c r="AM64" s="206">
        <f t="shared" si="5"/>
        <v>0</v>
      </c>
      <c r="AN64" s="206">
        <f t="shared" si="5"/>
        <v>0</v>
      </c>
      <c r="AO64" s="206">
        <f t="shared" si="5"/>
        <v>0</v>
      </c>
      <c r="AP64" s="206">
        <f t="shared" si="5"/>
        <v>0</v>
      </c>
      <c r="AQ64" s="206">
        <f t="shared" si="5"/>
        <v>0</v>
      </c>
      <c r="AR64" s="206">
        <f t="shared" si="5"/>
        <v>0</v>
      </c>
      <c r="AS64" s="206">
        <f t="shared" si="5"/>
        <v>0</v>
      </c>
      <c r="AT64" s="206">
        <f t="shared" si="5"/>
        <v>0</v>
      </c>
      <c r="AU64" s="206">
        <f t="shared" si="5"/>
        <v>0</v>
      </c>
      <c r="AV64" s="206">
        <f t="shared" si="5"/>
        <v>0</v>
      </c>
      <c r="AW64" s="206">
        <f t="shared" si="5"/>
        <v>0</v>
      </c>
      <c r="AX64" s="206">
        <f t="shared" si="5"/>
        <v>0</v>
      </c>
      <c r="AY64" s="206">
        <f t="shared" si="4"/>
        <v>0</v>
      </c>
      <c r="AZ64" s="207">
        <f t="shared" si="4"/>
        <v>0</v>
      </c>
    </row>
    <row r="65" spans="1:52" ht="57.75" customHeight="1" x14ac:dyDescent="0.2">
      <c r="A65" s="210" t="s">
        <v>459</v>
      </c>
      <c r="B65" s="184" t="s">
        <v>335</v>
      </c>
      <c r="C65" s="178" t="s">
        <v>379</v>
      </c>
      <c r="D65" s="190"/>
      <c r="E65" s="180" t="s">
        <v>337</v>
      </c>
      <c r="F65" s="190" t="s">
        <v>21</v>
      </c>
      <c r="G65" s="181">
        <v>1.9699475555555557E-2</v>
      </c>
      <c r="H65" s="181">
        <v>0.21095386222222223</v>
      </c>
      <c r="I65" s="181">
        <v>6.3296944444444451E-4</v>
      </c>
      <c r="J65" s="181">
        <v>2.1308631105555554E-7</v>
      </c>
      <c r="K65" s="181">
        <v>2.5725722222222223E-4</v>
      </c>
      <c r="L65" s="181">
        <v>2.5725722222222223E-4</v>
      </c>
      <c r="M65" s="181">
        <v>2.7177888888888884E-4</v>
      </c>
      <c r="N65" s="181">
        <v>6.700963232777778E-5</v>
      </c>
      <c r="O65" s="181">
        <v>6.7885255555555557E-3</v>
      </c>
      <c r="P65" s="201">
        <v>5.8458731111111106E-2</v>
      </c>
      <c r="Q65" s="181">
        <v>2.6777820555555554E-2</v>
      </c>
      <c r="R65" s="181">
        <v>0.11980698722222222</v>
      </c>
      <c r="S65" s="181">
        <v>4.1359244444444439E-3</v>
      </c>
      <c r="T65" s="181">
        <v>8.9356600555555554E-2</v>
      </c>
      <c r="U65" s="181">
        <v>3.8264775405555558E-5</v>
      </c>
      <c r="V65" s="181">
        <v>6.1804249999999998E-3</v>
      </c>
      <c r="W65" s="181">
        <v>2.0313916111111108E-2</v>
      </c>
      <c r="X65" s="181">
        <v>2.1262222222222222E-4</v>
      </c>
      <c r="Y65" s="202">
        <v>0</v>
      </c>
      <c r="Z65" s="182" t="s">
        <v>338</v>
      </c>
      <c r="AA65" s="203">
        <v>80</v>
      </c>
      <c r="AB65" s="182" t="s">
        <v>339</v>
      </c>
      <c r="AC65" s="204"/>
      <c r="AD65" s="183"/>
      <c r="AE65" s="204"/>
      <c r="AF65" s="183"/>
      <c r="AG65" s="204"/>
      <c r="AH65" s="183"/>
      <c r="AI65" s="205">
        <f t="shared" si="5"/>
        <v>0</v>
      </c>
      <c r="AJ65" s="206">
        <f t="shared" si="5"/>
        <v>0</v>
      </c>
      <c r="AK65" s="206">
        <f t="shared" si="5"/>
        <v>0</v>
      </c>
      <c r="AL65" s="206">
        <f t="shared" si="5"/>
        <v>0</v>
      </c>
      <c r="AM65" s="206">
        <f t="shared" si="5"/>
        <v>0</v>
      </c>
      <c r="AN65" s="206">
        <f t="shared" si="5"/>
        <v>0</v>
      </c>
      <c r="AO65" s="206">
        <f t="shared" si="5"/>
        <v>0</v>
      </c>
      <c r="AP65" s="206">
        <f t="shared" si="5"/>
        <v>0</v>
      </c>
      <c r="AQ65" s="206">
        <f t="shared" si="5"/>
        <v>0</v>
      </c>
      <c r="AR65" s="206">
        <f t="shared" si="5"/>
        <v>0</v>
      </c>
      <c r="AS65" s="206">
        <f t="shared" si="5"/>
        <v>0</v>
      </c>
      <c r="AT65" s="206">
        <f t="shared" si="5"/>
        <v>0</v>
      </c>
      <c r="AU65" s="206">
        <f t="shared" si="5"/>
        <v>0</v>
      </c>
      <c r="AV65" s="206">
        <f t="shared" si="5"/>
        <v>0</v>
      </c>
      <c r="AW65" s="206">
        <f t="shared" si="5"/>
        <v>0</v>
      </c>
      <c r="AX65" s="206">
        <f t="shared" si="5"/>
        <v>0</v>
      </c>
      <c r="AY65" s="206">
        <f t="shared" si="4"/>
        <v>0</v>
      </c>
      <c r="AZ65" s="207">
        <f t="shared" si="4"/>
        <v>0</v>
      </c>
    </row>
    <row r="66" spans="1:52" ht="57.75" customHeight="1" x14ac:dyDescent="0.2">
      <c r="A66" s="210" t="s">
        <v>460</v>
      </c>
      <c r="B66" s="184" t="s">
        <v>335</v>
      </c>
      <c r="C66" s="178" t="s">
        <v>380</v>
      </c>
      <c r="D66" s="190"/>
      <c r="E66" s="180" t="s">
        <v>337</v>
      </c>
      <c r="F66" s="190" t="s">
        <v>21</v>
      </c>
      <c r="G66" s="181">
        <v>9.9361448888888905E-3</v>
      </c>
      <c r="H66" s="181">
        <v>5.3052430906111105</v>
      </c>
      <c r="I66" s="181">
        <v>6.7409469444444448E-3</v>
      </c>
      <c r="J66" s="181">
        <v>2.2660645000944444E-6</v>
      </c>
      <c r="K66" s="181">
        <v>3.8124416111111107E-3</v>
      </c>
      <c r="L66" s="181">
        <v>3.7681202222222222E-3</v>
      </c>
      <c r="M66" s="181">
        <v>3.4102706111111109E-3</v>
      </c>
      <c r="N66" s="181">
        <v>3.11295552565E-4</v>
      </c>
      <c r="O66" s="181">
        <v>4.7102733500000001E-2</v>
      </c>
      <c r="P66" s="201">
        <v>0.3052319057222222</v>
      </c>
      <c r="Q66" s="181">
        <v>0.21001778727777773</v>
      </c>
      <c r="R66" s="181">
        <v>0.95238871366666666</v>
      </c>
      <c r="S66" s="181">
        <v>3.6799465944444443E-2</v>
      </c>
      <c r="T66" s="181">
        <v>1.3362228187777778</v>
      </c>
      <c r="U66" s="181">
        <v>2.961439382438889E-4</v>
      </c>
      <c r="V66" s="181">
        <v>3.3928930833333329E-2</v>
      </c>
      <c r="W66" s="181">
        <v>0.38752428733333333</v>
      </c>
      <c r="X66" s="181">
        <v>2.393966474288889E-3</v>
      </c>
      <c r="Y66" s="202">
        <v>0</v>
      </c>
      <c r="Z66" s="182" t="s">
        <v>338</v>
      </c>
      <c r="AA66" s="203">
        <v>225</v>
      </c>
      <c r="AB66" s="182" t="s">
        <v>339</v>
      </c>
      <c r="AC66" s="204"/>
      <c r="AD66" s="183"/>
      <c r="AE66" s="204"/>
      <c r="AF66" s="183"/>
      <c r="AG66" s="204"/>
      <c r="AH66" s="183"/>
      <c r="AI66" s="205">
        <f t="shared" si="5"/>
        <v>0</v>
      </c>
      <c r="AJ66" s="206">
        <f t="shared" si="5"/>
        <v>0</v>
      </c>
      <c r="AK66" s="206">
        <f t="shared" si="5"/>
        <v>0</v>
      </c>
      <c r="AL66" s="206">
        <f t="shared" si="5"/>
        <v>0</v>
      </c>
      <c r="AM66" s="206">
        <f t="shared" si="5"/>
        <v>0</v>
      </c>
      <c r="AN66" s="206">
        <f t="shared" si="5"/>
        <v>0</v>
      </c>
      <c r="AO66" s="206">
        <f t="shared" si="5"/>
        <v>0</v>
      </c>
      <c r="AP66" s="206">
        <f t="shared" si="5"/>
        <v>0</v>
      </c>
      <c r="AQ66" s="206">
        <f t="shared" si="5"/>
        <v>0</v>
      </c>
      <c r="AR66" s="206">
        <f t="shared" si="5"/>
        <v>0</v>
      </c>
      <c r="AS66" s="206">
        <f t="shared" si="5"/>
        <v>0</v>
      </c>
      <c r="AT66" s="206">
        <f t="shared" si="5"/>
        <v>0</v>
      </c>
      <c r="AU66" s="206">
        <f t="shared" si="5"/>
        <v>0</v>
      </c>
      <c r="AV66" s="206">
        <f t="shared" si="5"/>
        <v>0</v>
      </c>
      <c r="AW66" s="206">
        <f t="shared" si="5"/>
        <v>0</v>
      </c>
      <c r="AX66" s="206">
        <f t="shared" si="5"/>
        <v>0</v>
      </c>
      <c r="AY66" s="206">
        <f t="shared" si="4"/>
        <v>0</v>
      </c>
      <c r="AZ66" s="207">
        <f t="shared" si="4"/>
        <v>0</v>
      </c>
    </row>
    <row r="67" spans="1:52" ht="57.75" customHeight="1" x14ac:dyDescent="0.2">
      <c r="A67" s="210" t="s">
        <v>461</v>
      </c>
      <c r="B67" s="184" t="s">
        <v>335</v>
      </c>
      <c r="C67" s="178" t="s">
        <v>381</v>
      </c>
      <c r="D67" s="190"/>
      <c r="E67" s="180" t="s">
        <v>337</v>
      </c>
      <c r="F67" s="190" t="s">
        <v>21</v>
      </c>
      <c r="G67" s="181">
        <v>0.23038261511111113</v>
      </c>
      <c r="H67" s="181">
        <v>6.8416159877777778</v>
      </c>
      <c r="I67" s="181">
        <v>8.6098398888888872E-3</v>
      </c>
      <c r="J67" s="181">
        <v>1.0052649668144446E-5</v>
      </c>
      <c r="K67" s="181">
        <v>4.4501587777777771E-3</v>
      </c>
      <c r="L67" s="181">
        <v>4.3810594444444444E-3</v>
      </c>
      <c r="M67" s="181">
        <v>4.0301951111111111E-3</v>
      </c>
      <c r="N67" s="181">
        <v>3.8055326769888888E-4</v>
      </c>
      <c r="O67" s="181">
        <v>5.5115141777777786E-2</v>
      </c>
      <c r="P67" s="201">
        <v>0.60855352688888897</v>
      </c>
      <c r="Q67" s="181">
        <v>0.11401248344444447</v>
      </c>
      <c r="R67" s="181">
        <v>1.2569629801111111</v>
      </c>
      <c r="S67" s="181">
        <v>4.1354930888888891E-2</v>
      </c>
      <c r="T67" s="181">
        <v>1.1272850014444444</v>
      </c>
      <c r="U67" s="181">
        <v>3.161315727811111E-4</v>
      </c>
      <c r="V67" s="181">
        <v>5.2571671E-2</v>
      </c>
      <c r="W67" s="181">
        <v>0.29519766055555557</v>
      </c>
      <c r="X67" s="181">
        <v>2.3044963191644445E-3</v>
      </c>
      <c r="Y67" s="202">
        <v>0</v>
      </c>
      <c r="Z67" s="182" t="s">
        <v>338</v>
      </c>
      <c r="AA67" s="203">
        <v>225</v>
      </c>
      <c r="AB67" s="182" t="s">
        <v>339</v>
      </c>
      <c r="AC67" s="204"/>
      <c r="AD67" s="183"/>
      <c r="AE67" s="204"/>
      <c r="AF67" s="183"/>
      <c r="AG67" s="204"/>
      <c r="AH67" s="183"/>
      <c r="AI67" s="205">
        <f t="shared" si="5"/>
        <v>0</v>
      </c>
      <c r="AJ67" s="206">
        <f t="shared" si="5"/>
        <v>0</v>
      </c>
      <c r="AK67" s="206">
        <f t="shared" si="5"/>
        <v>0</v>
      </c>
      <c r="AL67" s="206">
        <f t="shared" si="5"/>
        <v>0</v>
      </c>
      <c r="AM67" s="206">
        <f t="shared" si="5"/>
        <v>0</v>
      </c>
      <c r="AN67" s="206">
        <f t="shared" si="5"/>
        <v>0</v>
      </c>
      <c r="AO67" s="206">
        <f t="shared" si="5"/>
        <v>0</v>
      </c>
      <c r="AP67" s="206">
        <f t="shared" si="5"/>
        <v>0</v>
      </c>
      <c r="AQ67" s="206">
        <f t="shared" si="5"/>
        <v>0</v>
      </c>
      <c r="AR67" s="206">
        <f t="shared" si="5"/>
        <v>0</v>
      </c>
      <c r="AS67" s="206">
        <f t="shared" si="5"/>
        <v>0</v>
      </c>
      <c r="AT67" s="206">
        <f t="shared" si="5"/>
        <v>0</v>
      </c>
      <c r="AU67" s="206">
        <f t="shared" si="5"/>
        <v>0</v>
      </c>
      <c r="AV67" s="206">
        <f t="shared" si="5"/>
        <v>0</v>
      </c>
      <c r="AW67" s="206">
        <f t="shared" si="5"/>
        <v>0</v>
      </c>
      <c r="AX67" s="206">
        <f t="shared" si="5"/>
        <v>0</v>
      </c>
      <c r="AY67" s="206">
        <f t="shared" si="4"/>
        <v>0</v>
      </c>
      <c r="AZ67" s="207">
        <f t="shared" si="4"/>
        <v>0</v>
      </c>
    </row>
    <row r="68" spans="1:52" ht="57.75" customHeight="1" x14ac:dyDescent="0.2">
      <c r="A68" s="210" t="s">
        <v>462</v>
      </c>
      <c r="B68" s="184" t="s">
        <v>335</v>
      </c>
      <c r="C68" s="178" t="s">
        <v>382</v>
      </c>
      <c r="D68" s="190"/>
      <c r="E68" s="180" t="s">
        <v>337</v>
      </c>
      <c r="F68" s="190" t="s">
        <v>21</v>
      </c>
      <c r="G68" s="181">
        <v>3.7755195555555558E-2</v>
      </c>
      <c r="H68" s="181">
        <v>3.5582329281666669</v>
      </c>
      <c r="I68" s="181">
        <v>3.4733706111111109E-3</v>
      </c>
      <c r="J68" s="181">
        <v>1.9631362019499998E-6</v>
      </c>
      <c r="K68" s="181">
        <v>1.8091721666666665E-3</v>
      </c>
      <c r="L68" s="181">
        <v>1.7692865555555557E-3</v>
      </c>
      <c r="M68" s="181">
        <v>1.6782794999999999E-3</v>
      </c>
      <c r="N68" s="181">
        <v>1.6043115089722223E-4</v>
      </c>
      <c r="O68" s="181">
        <v>3.2949121944444444E-2</v>
      </c>
      <c r="P68" s="201">
        <v>0.12907065216666666</v>
      </c>
      <c r="Q68" s="181">
        <v>0.1259798811666667</v>
      </c>
      <c r="R68" s="181">
        <v>0.61306107311111113</v>
      </c>
      <c r="S68" s="181">
        <v>2.2843270611111112E-2</v>
      </c>
      <c r="T68" s="181">
        <v>0.62300250266666657</v>
      </c>
      <c r="U68" s="181">
        <v>1.6625877808055554E-4</v>
      </c>
      <c r="V68" s="181">
        <v>2.5757181166666664E-2</v>
      </c>
      <c r="W68" s="181">
        <v>0.20197678855555556</v>
      </c>
      <c r="X68" s="181">
        <v>1.0737138389288888E-3</v>
      </c>
      <c r="Y68" s="202">
        <v>0</v>
      </c>
      <c r="Z68" s="182" t="s">
        <v>338</v>
      </c>
      <c r="AA68" s="203">
        <v>225</v>
      </c>
      <c r="AB68" s="182" t="s">
        <v>339</v>
      </c>
      <c r="AC68" s="204"/>
      <c r="AD68" s="183"/>
      <c r="AE68" s="204"/>
      <c r="AF68" s="183"/>
      <c r="AG68" s="204"/>
      <c r="AH68" s="183"/>
      <c r="AI68" s="205">
        <f t="shared" si="5"/>
        <v>0</v>
      </c>
      <c r="AJ68" s="206">
        <f t="shared" si="5"/>
        <v>0</v>
      </c>
      <c r="AK68" s="206">
        <f t="shared" si="5"/>
        <v>0</v>
      </c>
      <c r="AL68" s="206">
        <f t="shared" si="5"/>
        <v>0</v>
      </c>
      <c r="AM68" s="206">
        <f t="shared" si="5"/>
        <v>0</v>
      </c>
      <c r="AN68" s="206">
        <f t="shared" si="5"/>
        <v>0</v>
      </c>
      <c r="AO68" s="206">
        <f t="shared" si="5"/>
        <v>0</v>
      </c>
      <c r="AP68" s="206">
        <f t="shared" si="5"/>
        <v>0</v>
      </c>
      <c r="AQ68" s="206">
        <f t="shared" si="5"/>
        <v>0</v>
      </c>
      <c r="AR68" s="206">
        <f t="shared" si="5"/>
        <v>0</v>
      </c>
      <c r="AS68" s="206">
        <f t="shared" si="5"/>
        <v>0</v>
      </c>
      <c r="AT68" s="206">
        <f t="shared" si="5"/>
        <v>0</v>
      </c>
      <c r="AU68" s="206">
        <f t="shared" si="5"/>
        <v>0</v>
      </c>
      <c r="AV68" s="206">
        <f t="shared" si="5"/>
        <v>0</v>
      </c>
      <c r="AW68" s="206">
        <f t="shared" si="5"/>
        <v>0</v>
      </c>
      <c r="AX68" s="206">
        <f t="shared" si="5"/>
        <v>0</v>
      </c>
      <c r="AY68" s="206">
        <f t="shared" si="4"/>
        <v>0</v>
      </c>
      <c r="AZ68" s="207">
        <f t="shared" si="4"/>
        <v>0</v>
      </c>
    </row>
    <row r="69" spans="1:52" ht="57.75" customHeight="1" x14ac:dyDescent="0.2">
      <c r="A69" s="210" t="s">
        <v>463</v>
      </c>
      <c r="B69" s="184" t="s">
        <v>335</v>
      </c>
      <c r="C69" s="178" t="s">
        <v>383</v>
      </c>
      <c r="D69" s="190"/>
      <c r="E69" s="180" t="s">
        <v>337</v>
      </c>
      <c r="F69" s="190" t="s">
        <v>21</v>
      </c>
      <c r="G69" s="181">
        <v>9.8363155555555547E-3</v>
      </c>
      <c r="H69" s="181">
        <v>6.828301004888889</v>
      </c>
      <c r="I69" s="181">
        <v>7.0141299444444445E-3</v>
      </c>
      <c r="J69" s="181">
        <v>2.731426887272222E-6</v>
      </c>
      <c r="K69" s="181">
        <v>4.8794633888888895E-3</v>
      </c>
      <c r="L69" s="181">
        <v>4.8027887222222227E-3</v>
      </c>
      <c r="M69" s="181">
        <v>1.3615358555555554E-2</v>
      </c>
      <c r="N69" s="181">
        <v>1.3407134537694446E-3</v>
      </c>
      <c r="O69" s="181">
        <v>6.2900923888888891E-2</v>
      </c>
      <c r="P69" s="201">
        <v>1.3130180264444444</v>
      </c>
      <c r="Q69" s="181">
        <v>0.13195287772222225</v>
      </c>
      <c r="R69" s="181">
        <v>1.7765640010555557</v>
      </c>
      <c r="S69" s="181">
        <v>4.5607792444444448E-2</v>
      </c>
      <c r="T69" s="181">
        <v>1.2505129837222222</v>
      </c>
      <c r="U69" s="181">
        <v>3.9834855703055555E-4</v>
      </c>
      <c r="V69" s="181">
        <v>4.7864855499999998E-2</v>
      </c>
      <c r="W69" s="181">
        <v>0.36928058727777779</v>
      </c>
      <c r="X69" s="181">
        <v>2.659457389582222E-3</v>
      </c>
      <c r="Y69" s="202">
        <v>0</v>
      </c>
      <c r="Z69" s="182" t="s">
        <v>338</v>
      </c>
      <c r="AA69" s="203">
        <v>100</v>
      </c>
      <c r="AB69" s="182" t="s">
        <v>339</v>
      </c>
      <c r="AC69" s="204"/>
      <c r="AD69" s="183"/>
      <c r="AE69" s="204"/>
      <c r="AF69" s="183"/>
      <c r="AG69" s="204"/>
      <c r="AH69" s="183"/>
      <c r="AI69" s="205">
        <f t="shared" si="5"/>
        <v>0</v>
      </c>
      <c r="AJ69" s="206">
        <f t="shared" si="5"/>
        <v>0</v>
      </c>
      <c r="AK69" s="206">
        <f t="shared" si="5"/>
        <v>0</v>
      </c>
      <c r="AL69" s="206">
        <f t="shared" si="5"/>
        <v>0</v>
      </c>
      <c r="AM69" s="206">
        <f t="shared" si="5"/>
        <v>0</v>
      </c>
      <c r="AN69" s="206">
        <f t="shared" si="5"/>
        <v>0</v>
      </c>
      <c r="AO69" s="206">
        <f t="shared" si="5"/>
        <v>0</v>
      </c>
      <c r="AP69" s="206">
        <f t="shared" si="5"/>
        <v>0</v>
      </c>
      <c r="AQ69" s="206">
        <f t="shared" si="5"/>
        <v>0</v>
      </c>
      <c r="AR69" s="206">
        <f t="shared" si="5"/>
        <v>0</v>
      </c>
      <c r="AS69" s="206">
        <f t="shared" si="5"/>
        <v>0</v>
      </c>
      <c r="AT69" s="206">
        <f t="shared" si="5"/>
        <v>0</v>
      </c>
      <c r="AU69" s="206">
        <f t="shared" si="5"/>
        <v>0</v>
      </c>
      <c r="AV69" s="206">
        <f t="shared" si="5"/>
        <v>0</v>
      </c>
      <c r="AW69" s="206">
        <f t="shared" si="5"/>
        <v>0</v>
      </c>
      <c r="AX69" s="206">
        <f t="shared" si="5"/>
        <v>0</v>
      </c>
      <c r="AY69" s="206">
        <f t="shared" si="4"/>
        <v>0</v>
      </c>
      <c r="AZ69" s="207">
        <f t="shared" si="4"/>
        <v>0</v>
      </c>
    </row>
    <row r="70" spans="1:52" ht="57.75" customHeight="1" x14ac:dyDescent="0.2">
      <c r="A70" s="192" t="s">
        <v>24</v>
      </c>
      <c r="B70" s="316" t="s">
        <v>21</v>
      </c>
      <c r="C70" s="317"/>
      <c r="D70" s="316" t="s">
        <v>21</v>
      </c>
      <c r="E70" s="317"/>
      <c r="F70" s="317"/>
      <c r="G70" s="219"/>
      <c r="H70" s="219"/>
      <c r="I70" s="219"/>
      <c r="J70" s="219"/>
      <c r="K70" s="219"/>
      <c r="L70" s="219"/>
      <c r="M70" s="219"/>
      <c r="N70" s="219"/>
      <c r="O70" s="219"/>
      <c r="P70" s="219"/>
      <c r="Q70" s="219"/>
      <c r="R70" s="219"/>
      <c r="S70" s="219"/>
      <c r="T70" s="219"/>
      <c r="U70" s="219"/>
      <c r="V70" s="219"/>
      <c r="W70" s="219"/>
      <c r="X70" s="219"/>
      <c r="Y70" s="318" t="s">
        <v>21</v>
      </c>
      <c r="Z70" s="319"/>
      <c r="AA70" s="319"/>
      <c r="AB70" s="319"/>
      <c r="AC70" s="319"/>
      <c r="AD70" s="319"/>
      <c r="AE70" s="319"/>
      <c r="AF70" s="319"/>
      <c r="AG70" s="319"/>
      <c r="AH70" s="320"/>
      <c r="AI70" s="220">
        <f>SUM(AI6:AI69)</f>
        <v>0</v>
      </c>
      <c r="AJ70" s="221">
        <f t="shared" ref="AJ70:AZ70" si="7">SUM(AJ6:AJ69)</f>
        <v>0</v>
      </c>
      <c r="AK70" s="221">
        <f t="shared" si="7"/>
        <v>0</v>
      </c>
      <c r="AL70" s="221">
        <f t="shared" si="7"/>
        <v>0</v>
      </c>
      <c r="AM70" s="221">
        <f t="shared" si="7"/>
        <v>0</v>
      </c>
      <c r="AN70" s="221">
        <f t="shared" si="7"/>
        <v>0</v>
      </c>
      <c r="AO70" s="221">
        <f t="shared" si="7"/>
        <v>0</v>
      </c>
      <c r="AP70" s="221">
        <f t="shared" si="7"/>
        <v>0</v>
      </c>
      <c r="AQ70" s="221">
        <f t="shared" si="7"/>
        <v>0</v>
      </c>
      <c r="AR70" s="221">
        <f t="shared" si="7"/>
        <v>0</v>
      </c>
      <c r="AS70" s="221">
        <f t="shared" si="7"/>
        <v>0</v>
      </c>
      <c r="AT70" s="221">
        <f t="shared" si="7"/>
        <v>0</v>
      </c>
      <c r="AU70" s="221">
        <f t="shared" si="7"/>
        <v>0</v>
      </c>
      <c r="AV70" s="221">
        <f t="shared" si="7"/>
        <v>0</v>
      </c>
      <c r="AW70" s="221">
        <f t="shared" si="7"/>
        <v>0</v>
      </c>
      <c r="AX70" s="221">
        <f t="shared" si="7"/>
        <v>0</v>
      </c>
      <c r="AY70" s="221">
        <f t="shared" si="7"/>
        <v>0</v>
      </c>
      <c r="AZ70" s="222">
        <f t="shared" si="7"/>
        <v>0</v>
      </c>
    </row>
    <row r="71" spans="1:52" ht="14.25" customHeight="1" x14ac:dyDescent="0.2"/>
    <row r="72" spans="1:52" ht="14.25" customHeight="1" x14ac:dyDescent="0.2">
      <c r="C72" s="193"/>
    </row>
    <row r="73" spans="1:52" ht="14.25" customHeight="1" x14ac:dyDescent="0.2"/>
    <row r="74" spans="1:52" ht="14.25" customHeight="1" x14ac:dyDescent="0.2"/>
    <row r="75" spans="1:52" ht="14.25" customHeight="1" x14ac:dyDescent="0.2">
      <c r="C75" s="193"/>
    </row>
    <row r="76" spans="1:52" ht="14.25" customHeight="1" x14ac:dyDescent="0.2">
      <c r="C76" s="193"/>
    </row>
    <row r="77" spans="1:52" ht="14.25" customHeight="1" x14ac:dyDescent="0.2">
      <c r="C77" s="193"/>
    </row>
    <row r="78" spans="1:52" ht="14.25" customHeight="1" x14ac:dyDescent="0.2">
      <c r="C78" s="193"/>
    </row>
    <row r="79" spans="1:52" ht="14.25" customHeight="1" x14ac:dyDescent="0.2">
      <c r="C79" s="193"/>
    </row>
    <row r="80" spans="1:52" ht="14.25" customHeight="1" x14ac:dyDescent="0.2">
      <c r="C80" s="193"/>
    </row>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row r="1004" ht="14.25" customHeight="1" x14ac:dyDescent="0.2"/>
    <row r="1005" ht="14.25" customHeight="1" x14ac:dyDescent="0.2"/>
    <row r="1006" ht="14.25" customHeight="1" x14ac:dyDescent="0.2"/>
    <row r="1007" ht="14.25" customHeight="1" x14ac:dyDescent="0.2"/>
    <row r="1008" ht="14.25" customHeight="1" x14ac:dyDescent="0.2"/>
    <row r="1009" ht="14.25" customHeight="1" x14ac:dyDescent="0.2"/>
    <row r="1010" ht="14.25" customHeight="1" x14ac:dyDescent="0.2"/>
    <row r="1011" ht="14.25" customHeight="1" x14ac:dyDescent="0.2"/>
    <row r="1012" ht="14.25" customHeight="1" x14ac:dyDescent="0.2"/>
    <row r="1013" ht="14.25" customHeight="1" x14ac:dyDescent="0.2"/>
    <row r="1014" ht="14.25" customHeight="1" x14ac:dyDescent="0.2"/>
    <row r="1015" ht="14.25" customHeight="1" x14ac:dyDescent="0.2"/>
    <row r="1016" ht="14.25" customHeight="1" x14ac:dyDescent="0.2"/>
    <row r="1017" ht="14.25" customHeight="1" x14ac:dyDescent="0.2"/>
    <row r="1018" ht="14.25" customHeight="1" x14ac:dyDescent="0.2"/>
    <row r="1019" ht="14.25" customHeight="1" x14ac:dyDescent="0.2"/>
    <row r="1020" ht="14.25" customHeight="1" x14ac:dyDescent="0.2"/>
    <row r="1021" ht="14.25" customHeight="1" x14ac:dyDescent="0.2"/>
    <row r="1022" ht="14.25" customHeight="1" x14ac:dyDescent="0.2"/>
    <row r="1023" ht="14.25" customHeight="1" x14ac:dyDescent="0.2"/>
    <row r="1024" ht="14.25" customHeight="1" x14ac:dyDescent="0.2"/>
    <row r="1025" ht="14.25" customHeight="1" x14ac:dyDescent="0.2"/>
    <row r="1026" ht="14.25" customHeight="1" x14ac:dyDescent="0.2"/>
    <row r="1027" ht="14.25" customHeight="1" x14ac:dyDescent="0.2"/>
    <row r="1028" ht="14.25" customHeight="1" x14ac:dyDescent="0.2"/>
    <row r="1029" ht="14.25" customHeight="1" x14ac:dyDescent="0.2"/>
    <row r="1030" ht="14.25" customHeight="1" x14ac:dyDescent="0.2"/>
    <row r="1031" ht="14.25" customHeight="1" x14ac:dyDescent="0.2"/>
    <row r="1032" ht="14.25" customHeight="1" x14ac:dyDescent="0.2"/>
    <row r="1033" ht="14.25" customHeight="1" x14ac:dyDescent="0.2"/>
    <row r="1034" ht="14.25" customHeight="1" x14ac:dyDescent="0.2"/>
    <row r="1035" ht="14.25" customHeight="1" x14ac:dyDescent="0.2"/>
    <row r="1036" ht="14.25" customHeight="1" x14ac:dyDescent="0.2"/>
    <row r="1037" ht="14.25" customHeight="1" x14ac:dyDescent="0.2"/>
    <row r="1038" ht="14.25" customHeight="1" x14ac:dyDescent="0.2"/>
    <row r="1039" ht="14.25" customHeight="1" x14ac:dyDescent="0.2"/>
    <row r="1040" ht="14.25" customHeight="1" x14ac:dyDescent="0.2"/>
    <row r="1041" ht="14.25" customHeight="1" x14ac:dyDescent="0.2"/>
    <row r="1042" ht="14.25" customHeight="1" x14ac:dyDescent="0.2"/>
    <row r="1043" ht="14.25" customHeight="1" x14ac:dyDescent="0.2"/>
    <row r="1044" ht="14.25" customHeight="1" x14ac:dyDescent="0.2"/>
    <row r="1045" ht="14.25" customHeight="1" x14ac:dyDescent="0.2"/>
    <row r="1046" ht="14.25" customHeight="1" x14ac:dyDescent="0.2"/>
    <row r="1047" ht="14.25" customHeight="1" x14ac:dyDescent="0.2"/>
    <row r="1048" ht="14.25" customHeight="1" x14ac:dyDescent="0.2"/>
    <row r="1049" ht="14.25" customHeight="1" x14ac:dyDescent="0.2"/>
    <row r="1050" ht="14.25" customHeight="1" x14ac:dyDescent="0.2"/>
    <row r="1051" ht="14.25" customHeight="1" x14ac:dyDescent="0.2"/>
    <row r="1052" ht="14.25" customHeight="1" x14ac:dyDescent="0.2"/>
    <row r="1053" ht="14.25" customHeight="1" x14ac:dyDescent="0.2"/>
    <row r="1054" ht="14.25" customHeight="1" x14ac:dyDescent="0.2"/>
    <row r="1055" ht="14.25" customHeight="1" x14ac:dyDescent="0.2"/>
    <row r="1056" ht="14.25" customHeight="1" x14ac:dyDescent="0.2"/>
    <row r="1057" ht="14.25" customHeight="1" x14ac:dyDescent="0.2"/>
  </sheetData>
  <mergeCells count="13">
    <mergeCell ref="AA3:AB3"/>
    <mergeCell ref="AC3:AD3"/>
    <mergeCell ref="AE3:AF3"/>
    <mergeCell ref="AG3:AH3"/>
    <mergeCell ref="B70:C70"/>
    <mergeCell ref="D70:F70"/>
    <mergeCell ref="Y70:AH70"/>
    <mergeCell ref="Y3:Z3"/>
    <mergeCell ref="A1:C1"/>
    <mergeCell ref="F1:I1"/>
    <mergeCell ref="A3:A4"/>
    <mergeCell ref="B3:B4"/>
    <mergeCell ref="C3:C4"/>
  </mergeCell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2"/>
  <sheetViews>
    <sheetView zoomScale="80" zoomScaleNormal="80" workbookViewId="0">
      <pane xSplit="1" ySplit="4" topLeftCell="B5" activePane="bottomRight" state="frozen"/>
      <selection pane="topRight" activeCell="B1" sqref="B1"/>
      <selection pane="bottomLeft" activeCell="A5" sqref="A5"/>
      <selection pane="bottomRight" activeCell="B5" sqref="B5"/>
    </sheetView>
  </sheetViews>
  <sheetFormatPr baseColWidth="10" defaultColWidth="12.625" defaultRowHeight="15" customHeight="1" x14ac:dyDescent="0.2"/>
  <cols>
    <col min="1" max="1" width="66.875" customWidth="1"/>
    <col min="2" max="19" width="25.125" customWidth="1"/>
  </cols>
  <sheetData>
    <row r="1" spans="1:19" ht="75" customHeight="1" x14ac:dyDescent="0.2">
      <c r="A1" s="126" t="s">
        <v>147</v>
      </c>
    </row>
    <row r="2" spans="1:19" ht="14.25" customHeight="1" thickBot="1" x14ac:dyDescent="0.25"/>
    <row r="3" spans="1:19" s="111" customFormat="1" ht="45.75" customHeight="1" x14ac:dyDescent="0.2">
      <c r="A3" s="107" t="s">
        <v>146</v>
      </c>
      <c r="B3" s="108" t="s">
        <v>51</v>
      </c>
      <c r="C3" s="108" t="s">
        <v>41</v>
      </c>
      <c r="D3" s="108" t="s">
        <v>48</v>
      </c>
      <c r="E3" s="108" t="s">
        <v>55</v>
      </c>
      <c r="F3" s="108" t="s">
        <v>43</v>
      </c>
      <c r="G3" s="108" t="s">
        <v>42</v>
      </c>
      <c r="H3" s="108" t="s">
        <v>40</v>
      </c>
      <c r="I3" s="108" t="s">
        <v>52</v>
      </c>
      <c r="J3" s="108" t="s">
        <v>45</v>
      </c>
      <c r="K3" s="108" t="s">
        <v>50</v>
      </c>
      <c r="L3" s="108" t="s">
        <v>49</v>
      </c>
      <c r="M3" s="109" t="s">
        <v>39</v>
      </c>
      <c r="N3" s="108" t="s">
        <v>53</v>
      </c>
      <c r="O3" s="108" t="s">
        <v>46</v>
      </c>
      <c r="P3" s="108" t="s">
        <v>38</v>
      </c>
      <c r="Q3" s="108" t="s">
        <v>47</v>
      </c>
      <c r="R3" s="108" t="s">
        <v>44</v>
      </c>
      <c r="S3" s="142" t="s">
        <v>54</v>
      </c>
    </row>
    <row r="4" spans="1:19" s="111" customFormat="1" ht="22.5" customHeight="1" x14ac:dyDescent="0.2">
      <c r="A4" s="26" t="s">
        <v>142</v>
      </c>
      <c r="B4" s="110" t="s">
        <v>14</v>
      </c>
      <c r="C4" s="110" t="s">
        <v>8</v>
      </c>
      <c r="D4" s="110" t="s">
        <v>13</v>
      </c>
      <c r="E4" s="110" t="s">
        <v>17</v>
      </c>
      <c r="F4" s="110" t="s">
        <v>9</v>
      </c>
      <c r="G4" s="110" t="s">
        <v>9</v>
      </c>
      <c r="H4" s="110" t="s">
        <v>7</v>
      </c>
      <c r="I4" s="110" t="s">
        <v>15</v>
      </c>
      <c r="J4" s="110" t="s">
        <v>11</v>
      </c>
      <c r="K4" s="110" t="s">
        <v>6</v>
      </c>
      <c r="L4" s="110" t="s">
        <v>6</v>
      </c>
      <c r="M4" s="110" t="s">
        <v>6</v>
      </c>
      <c r="N4" s="110" t="s">
        <v>6</v>
      </c>
      <c r="O4" s="110" t="s">
        <v>6</v>
      </c>
      <c r="P4" s="110" t="s">
        <v>5</v>
      </c>
      <c r="Q4" s="110" t="s">
        <v>12</v>
      </c>
      <c r="R4" s="110" t="s">
        <v>10</v>
      </c>
      <c r="S4" s="143" t="s">
        <v>16</v>
      </c>
    </row>
    <row r="5" spans="1:19" s="111" customFormat="1" ht="45.75" customHeight="1" x14ac:dyDescent="0.2">
      <c r="A5" s="104" t="s">
        <v>139</v>
      </c>
      <c r="B5" s="112">
        <f>Energy!BD9</f>
        <v>0</v>
      </c>
      <c r="C5" s="112">
        <f>Energy!AT9</f>
        <v>0</v>
      </c>
      <c r="D5" s="112">
        <f>Energy!BA9</f>
        <v>0</v>
      </c>
      <c r="E5" s="131">
        <f>Energy!BH9</f>
        <v>0</v>
      </c>
      <c r="F5" s="112">
        <f>Energy!AV9</f>
        <v>0</v>
      </c>
      <c r="G5" s="112">
        <f>Energy!AU9</f>
        <v>0</v>
      </c>
      <c r="H5" s="112">
        <f>Energy!AS9</f>
        <v>0</v>
      </c>
      <c r="I5" s="112">
        <f>Energy!BE9</f>
        <v>0</v>
      </c>
      <c r="J5" s="112">
        <f>Energy!AX9</f>
        <v>0</v>
      </c>
      <c r="K5" s="112">
        <f>Energy!BC9</f>
        <v>0</v>
      </c>
      <c r="L5" s="112">
        <f>Energy!BB9</f>
        <v>0</v>
      </c>
      <c r="M5" s="112">
        <f>Energy!AR9</f>
        <v>0</v>
      </c>
      <c r="N5" s="112">
        <f>Energy!BF9</f>
        <v>0</v>
      </c>
      <c r="O5" s="112">
        <f>Energy!AY9</f>
        <v>0</v>
      </c>
      <c r="P5" s="112">
        <f>Energy!AQ9</f>
        <v>0</v>
      </c>
      <c r="Q5" s="112">
        <f>Energy!AZ9</f>
        <v>0</v>
      </c>
      <c r="R5" s="112">
        <f>Energy!AW9</f>
        <v>0</v>
      </c>
      <c r="S5" s="113">
        <f>Energy!BG9</f>
        <v>0</v>
      </c>
    </row>
    <row r="6" spans="1:19" s="111" customFormat="1" ht="45.75" customHeight="1" x14ac:dyDescent="0.2">
      <c r="A6" s="104" t="s">
        <v>141</v>
      </c>
      <c r="B6" s="112">
        <f>Materials!AV28</f>
        <v>0</v>
      </c>
      <c r="C6" s="112">
        <f>Materials!AL28</f>
        <v>0</v>
      </c>
      <c r="D6" s="112">
        <f>Materials!AS28</f>
        <v>0</v>
      </c>
      <c r="E6" s="131">
        <f>Materials!AZ28</f>
        <v>0</v>
      </c>
      <c r="F6" s="112">
        <f>Materials!AN28</f>
        <v>0</v>
      </c>
      <c r="G6" s="112">
        <f>Materials!AM28</f>
        <v>0</v>
      </c>
      <c r="H6" s="112">
        <f>Materials!AK28</f>
        <v>0</v>
      </c>
      <c r="I6" s="112">
        <f>Materials!AW28</f>
        <v>0</v>
      </c>
      <c r="J6" s="112">
        <f>Materials!AP28</f>
        <v>0</v>
      </c>
      <c r="K6" s="112">
        <f>Materials!AU28</f>
        <v>0</v>
      </c>
      <c r="L6" s="112">
        <f>Materials!AT28</f>
        <v>0</v>
      </c>
      <c r="M6" s="112">
        <f>Materials!AJ28</f>
        <v>0</v>
      </c>
      <c r="N6" s="112">
        <f>Materials!AX28</f>
        <v>0</v>
      </c>
      <c r="O6" s="112">
        <f>Materials!AQ28</f>
        <v>0</v>
      </c>
      <c r="P6" s="112">
        <f>Materials!AI28</f>
        <v>0</v>
      </c>
      <c r="Q6" s="112">
        <f>Materials!AR28</f>
        <v>0</v>
      </c>
      <c r="R6" s="112">
        <f>Materials!AO28</f>
        <v>0</v>
      </c>
      <c r="S6" s="113">
        <f>Materials!AY28</f>
        <v>0</v>
      </c>
    </row>
    <row r="7" spans="1:19" s="111" customFormat="1" ht="45.75" customHeight="1" x14ac:dyDescent="0.2">
      <c r="A7" s="104" t="s">
        <v>112</v>
      </c>
      <c r="B7" s="112">
        <f>'Waste treatment'!AV13</f>
        <v>0</v>
      </c>
      <c r="C7" s="112">
        <f>'Waste treatment'!AL13</f>
        <v>0</v>
      </c>
      <c r="D7" s="112">
        <f>'Waste treatment'!AS13</f>
        <v>0</v>
      </c>
      <c r="E7" s="131">
        <f>'Waste treatment'!AZ13</f>
        <v>0</v>
      </c>
      <c r="F7" s="112">
        <f>'Waste treatment'!AN13</f>
        <v>0</v>
      </c>
      <c r="G7" s="112">
        <f>'Waste treatment'!AM13</f>
        <v>0</v>
      </c>
      <c r="H7" s="112">
        <f>'Waste treatment'!AK13</f>
        <v>0</v>
      </c>
      <c r="I7" s="112">
        <f>'Waste treatment'!AW13</f>
        <v>0</v>
      </c>
      <c r="J7" s="112">
        <f>'Waste treatment'!AP13</f>
        <v>0</v>
      </c>
      <c r="K7" s="112">
        <f>'Waste treatment'!AU13</f>
        <v>0</v>
      </c>
      <c r="L7" s="112">
        <f>'Waste treatment'!AT13</f>
        <v>0</v>
      </c>
      <c r="M7" s="112">
        <f>'Waste treatment'!AJ13</f>
        <v>0</v>
      </c>
      <c r="N7" s="112">
        <f>'Waste treatment'!AX13</f>
        <v>0</v>
      </c>
      <c r="O7" s="112">
        <f>'Waste treatment'!AQ13</f>
        <v>0</v>
      </c>
      <c r="P7" s="112">
        <f>'Waste treatment'!AI13</f>
        <v>0</v>
      </c>
      <c r="Q7" s="112">
        <f>'Waste treatment'!AR13</f>
        <v>0</v>
      </c>
      <c r="R7" s="112">
        <f>'Waste treatment'!AO13</f>
        <v>0</v>
      </c>
      <c r="S7" s="113">
        <f>'Waste treatment'!AY13</f>
        <v>0</v>
      </c>
    </row>
    <row r="8" spans="1:19" s="111" customFormat="1" ht="45.75" customHeight="1" x14ac:dyDescent="0.2">
      <c r="A8" s="104" t="s">
        <v>140</v>
      </c>
      <c r="B8" s="112">
        <f>Transport!AV24</f>
        <v>0</v>
      </c>
      <c r="C8" s="112">
        <f>Transport!AL24</f>
        <v>0</v>
      </c>
      <c r="D8" s="112">
        <f>Transport!AS24</f>
        <v>0</v>
      </c>
      <c r="E8" s="131">
        <f>Transport!AZ24</f>
        <v>0</v>
      </c>
      <c r="F8" s="112">
        <f>Transport!AN24</f>
        <v>0</v>
      </c>
      <c r="G8" s="112">
        <f>Transport!AM24</f>
        <v>0</v>
      </c>
      <c r="H8" s="112">
        <f>Transport!AK24</f>
        <v>0</v>
      </c>
      <c r="I8" s="112">
        <f>Transport!AW24</f>
        <v>0</v>
      </c>
      <c r="J8" s="112">
        <f>Transport!AP24</f>
        <v>0</v>
      </c>
      <c r="K8" s="112">
        <f>Transport!AU24</f>
        <v>0</v>
      </c>
      <c r="L8" s="112">
        <f>Transport!AT24</f>
        <v>0</v>
      </c>
      <c r="M8" s="112">
        <f>Transport!AJ24</f>
        <v>0</v>
      </c>
      <c r="N8" s="112">
        <f>Transport!AX24</f>
        <v>0</v>
      </c>
      <c r="O8" s="112">
        <f>Transport!AQ24</f>
        <v>0</v>
      </c>
      <c r="P8" s="112">
        <f>Transport!AI24</f>
        <v>0</v>
      </c>
      <c r="Q8" s="112">
        <f>Transport!AR24</f>
        <v>0</v>
      </c>
      <c r="R8" s="112">
        <f>Transport!AO24</f>
        <v>0</v>
      </c>
      <c r="S8" s="113">
        <f>Transport!AY24</f>
        <v>0</v>
      </c>
    </row>
    <row r="9" spans="1:19" s="111" customFormat="1" ht="45.75" customHeight="1" x14ac:dyDescent="0.2">
      <c r="A9" s="105" t="s">
        <v>332</v>
      </c>
      <c r="B9" s="112">
        <f>Food!AV70</f>
        <v>0</v>
      </c>
      <c r="C9" s="112">
        <f>Food!AL70</f>
        <v>0</v>
      </c>
      <c r="D9" s="112">
        <f>Food!AS70</f>
        <v>0</v>
      </c>
      <c r="E9" s="131">
        <f>Food!AZ70</f>
        <v>0</v>
      </c>
      <c r="F9" s="112">
        <f>Food!AN70</f>
        <v>0</v>
      </c>
      <c r="G9" s="112">
        <f>Food!AM70</f>
        <v>0</v>
      </c>
      <c r="H9" s="112">
        <f>Food!AK70</f>
        <v>0</v>
      </c>
      <c r="I9" s="112">
        <f>Food!AW70</f>
        <v>0</v>
      </c>
      <c r="J9" s="112">
        <f>Food!AP70</f>
        <v>0</v>
      </c>
      <c r="K9" s="112">
        <f>Food!AU70</f>
        <v>0</v>
      </c>
      <c r="L9" s="112">
        <f>Food!AT70</f>
        <v>0</v>
      </c>
      <c r="M9" s="112">
        <f>Food!AJ70</f>
        <v>0</v>
      </c>
      <c r="N9" s="112">
        <f>Food!AX70</f>
        <v>0</v>
      </c>
      <c r="O9" s="112">
        <f>Food!AQ70</f>
        <v>0</v>
      </c>
      <c r="P9" s="112">
        <f>Food!AI70</f>
        <v>0</v>
      </c>
      <c r="Q9" s="112">
        <f>Food!AR70</f>
        <v>0</v>
      </c>
      <c r="R9" s="112">
        <f>Food!AO70</f>
        <v>0</v>
      </c>
      <c r="S9" s="113">
        <f>Food!AY70</f>
        <v>0</v>
      </c>
    </row>
    <row r="10" spans="1:19" s="111" customFormat="1" ht="45.75" customHeight="1" x14ac:dyDescent="0.2">
      <c r="A10" s="105" t="s">
        <v>319</v>
      </c>
      <c r="B10" s="114">
        <f t="shared" ref="B10:G10" si="0">SUM(B5:B8)</f>
        <v>0</v>
      </c>
      <c r="C10" s="114">
        <f t="shared" si="0"/>
        <v>0</v>
      </c>
      <c r="D10" s="114">
        <f t="shared" si="0"/>
        <v>0</v>
      </c>
      <c r="E10" s="114">
        <f t="shared" si="0"/>
        <v>0</v>
      </c>
      <c r="F10" s="114">
        <f t="shared" si="0"/>
        <v>0</v>
      </c>
      <c r="G10" s="114">
        <f t="shared" si="0"/>
        <v>0</v>
      </c>
      <c r="H10" s="114">
        <f>SUM(H5:H9)</f>
        <v>0</v>
      </c>
      <c r="I10" s="114">
        <f t="shared" ref="I10:S10" si="1">SUM(I5:I9)</f>
        <v>0</v>
      </c>
      <c r="J10" s="114">
        <f t="shared" si="1"/>
        <v>0</v>
      </c>
      <c r="K10" s="114">
        <f t="shared" si="1"/>
        <v>0</v>
      </c>
      <c r="L10" s="114">
        <f t="shared" si="1"/>
        <v>0</v>
      </c>
      <c r="M10" s="114">
        <f t="shared" si="1"/>
        <v>0</v>
      </c>
      <c r="N10" s="114">
        <f t="shared" si="1"/>
        <v>0</v>
      </c>
      <c r="O10" s="114">
        <f t="shared" si="1"/>
        <v>0</v>
      </c>
      <c r="P10" s="114">
        <f t="shared" si="1"/>
        <v>0</v>
      </c>
      <c r="Q10" s="114">
        <f t="shared" si="1"/>
        <v>0</v>
      </c>
      <c r="R10" s="114">
        <f t="shared" si="1"/>
        <v>0</v>
      </c>
      <c r="S10" s="114">
        <f t="shared" si="1"/>
        <v>0</v>
      </c>
    </row>
    <row r="11" spans="1:19" s="111" customFormat="1" ht="45.75" customHeight="1" x14ac:dyDescent="0.2">
      <c r="A11" s="123" t="s">
        <v>317</v>
      </c>
      <c r="B11" s="124" t="str">
        <f>'Student data'!G9</f>
        <v>X</v>
      </c>
      <c r="C11" s="322"/>
      <c r="D11" s="323"/>
      <c r="E11" s="323"/>
      <c r="F11" s="323"/>
      <c r="G11" s="323"/>
      <c r="H11" s="323"/>
      <c r="I11" s="323"/>
      <c r="J11" s="323"/>
      <c r="K11" s="323"/>
      <c r="L11" s="323"/>
      <c r="M11" s="323"/>
      <c r="N11" s="323"/>
      <c r="O11" s="323"/>
      <c r="P11" s="323"/>
      <c r="Q11" s="323"/>
      <c r="R11" s="323"/>
      <c r="S11" s="324"/>
    </row>
    <row r="12" spans="1:19" s="111" customFormat="1" ht="45.75" customHeight="1" thickBot="1" x14ac:dyDescent="0.25">
      <c r="A12" s="106" t="s">
        <v>316</v>
      </c>
      <c r="B12" s="114" t="e">
        <f t="shared" ref="B12:S12" si="2">B10/$B$11</f>
        <v>#VALUE!</v>
      </c>
      <c r="C12" s="114" t="e">
        <f t="shared" si="2"/>
        <v>#VALUE!</v>
      </c>
      <c r="D12" s="114" t="e">
        <f t="shared" si="2"/>
        <v>#VALUE!</v>
      </c>
      <c r="E12" s="135" t="e">
        <f t="shared" si="2"/>
        <v>#VALUE!</v>
      </c>
      <c r="F12" s="114" t="e">
        <f t="shared" si="2"/>
        <v>#VALUE!</v>
      </c>
      <c r="G12" s="114" t="e">
        <f t="shared" si="2"/>
        <v>#VALUE!</v>
      </c>
      <c r="H12" s="114" t="e">
        <f t="shared" si="2"/>
        <v>#VALUE!</v>
      </c>
      <c r="I12" s="114" t="e">
        <f t="shared" si="2"/>
        <v>#VALUE!</v>
      </c>
      <c r="J12" s="114" t="e">
        <f t="shared" si="2"/>
        <v>#VALUE!</v>
      </c>
      <c r="K12" s="114" t="e">
        <f t="shared" si="2"/>
        <v>#VALUE!</v>
      </c>
      <c r="L12" s="114" t="e">
        <f t="shared" si="2"/>
        <v>#VALUE!</v>
      </c>
      <c r="M12" s="114" t="e">
        <f t="shared" si="2"/>
        <v>#VALUE!</v>
      </c>
      <c r="N12" s="114" t="e">
        <f t="shared" si="2"/>
        <v>#VALUE!</v>
      </c>
      <c r="O12" s="114" t="e">
        <f t="shared" si="2"/>
        <v>#VALUE!</v>
      </c>
      <c r="P12" s="114" t="e">
        <f t="shared" si="2"/>
        <v>#VALUE!</v>
      </c>
      <c r="Q12" s="114" t="e">
        <f t="shared" si="2"/>
        <v>#VALUE!</v>
      </c>
      <c r="R12" s="114" t="e">
        <f t="shared" si="2"/>
        <v>#VALUE!</v>
      </c>
      <c r="S12" s="137" t="e">
        <f t="shared" si="2"/>
        <v>#VALUE!</v>
      </c>
    </row>
    <row r="13" spans="1:19" s="111" customFormat="1" ht="14.25" customHeight="1" x14ac:dyDescent="0.2">
      <c r="E13" s="136"/>
      <c r="S13" s="138"/>
    </row>
    <row r="14" spans="1:19" s="111" customFormat="1" ht="45.75" customHeight="1" x14ac:dyDescent="0.2">
      <c r="A14" s="325"/>
      <c r="B14" s="127" t="str">
        <f t="shared" ref="B14:S14" si="3">B3</f>
        <v>Global warming</v>
      </c>
      <c r="C14" s="127" t="str">
        <f t="shared" si="3"/>
        <v>Stratospheric ozone depletion</v>
      </c>
      <c r="D14" s="127" t="str">
        <f t="shared" si="3"/>
        <v>Ionizing radiation</v>
      </c>
      <c r="E14" s="132" t="str">
        <f t="shared" si="3"/>
        <v>Fine particulate matter formation</v>
      </c>
      <c r="F14" s="127" t="str">
        <f t="shared" si="3"/>
        <v>Ozone formation, Human health</v>
      </c>
      <c r="G14" s="127" t="str">
        <f t="shared" si="3"/>
        <v>Ozone formation
 Terrestrial ecosystems</v>
      </c>
      <c r="H14" s="127" t="str">
        <f t="shared" si="3"/>
        <v>Terrestrial acidification</v>
      </c>
      <c r="I14" s="127" t="str">
        <f t="shared" si="3"/>
        <v>Freshwater eutrophication</v>
      </c>
      <c r="J14" s="127" t="str">
        <f t="shared" si="3"/>
        <v>Marine eutrophication</v>
      </c>
      <c r="K14" s="127" t="str">
        <f t="shared" si="3"/>
        <v>Human carcinogenic toxicity</v>
      </c>
      <c r="L14" s="127" t="str">
        <f t="shared" si="3"/>
        <v>Human non-carcinogenic toxicity</v>
      </c>
      <c r="M14" s="127" t="str">
        <f t="shared" si="3"/>
        <v>Terrestrial ecotoxicity</v>
      </c>
      <c r="N14" s="127" t="str">
        <f t="shared" si="3"/>
        <v>Freshwater ecotoxicity</v>
      </c>
      <c r="O14" s="127" t="str">
        <f t="shared" si="3"/>
        <v>Marine ecotoxicity</v>
      </c>
      <c r="P14" s="127" t="str">
        <f t="shared" si="3"/>
        <v>Water consumption</v>
      </c>
      <c r="Q14" s="127" t="str">
        <f t="shared" si="3"/>
        <v>Land use</v>
      </c>
      <c r="R14" s="127" t="str">
        <f t="shared" si="3"/>
        <v>Mineral resource scarcity</v>
      </c>
      <c r="S14" s="139" t="str">
        <f t="shared" si="3"/>
        <v>Fossil resource scarcity</v>
      </c>
    </row>
    <row r="15" spans="1:19" s="111" customFormat="1" ht="22.5" customHeight="1" x14ac:dyDescent="0.2">
      <c r="A15" s="326"/>
      <c r="B15" s="117" t="s">
        <v>14</v>
      </c>
      <c r="C15" s="116" t="s">
        <v>8</v>
      </c>
      <c r="D15" s="117" t="s">
        <v>13</v>
      </c>
      <c r="E15" s="133" t="s">
        <v>17</v>
      </c>
      <c r="F15" s="116" t="s">
        <v>9</v>
      </c>
      <c r="G15" s="116" t="s">
        <v>9</v>
      </c>
      <c r="H15" s="116" t="s">
        <v>7</v>
      </c>
      <c r="I15" s="117" t="s">
        <v>15</v>
      </c>
      <c r="J15" s="116" t="s">
        <v>11</v>
      </c>
      <c r="K15" s="117" t="s">
        <v>6</v>
      </c>
      <c r="L15" s="117" t="s">
        <v>6</v>
      </c>
      <c r="M15" s="116" t="s">
        <v>6</v>
      </c>
      <c r="N15" s="117" t="s">
        <v>6</v>
      </c>
      <c r="O15" s="116" t="s">
        <v>6</v>
      </c>
      <c r="P15" s="115" t="s">
        <v>5</v>
      </c>
      <c r="Q15" s="116" t="s">
        <v>12</v>
      </c>
      <c r="R15" s="116" t="s">
        <v>10</v>
      </c>
      <c r="S15" s="140" t="s">
        <v>16</v>
      </c>
    </row>
    <row r="16" spans="1:19" s="111" customFormat="1" ht="45.75" customHeight="1" x14ac:dyDescent="0.2">
      <c r="A16" s="128" t="s">
        <v>143</v>
      </c>
      <c r="B16" s="118">
        <v>7990.4076529529602</v>
      </c>
      <c r="C16" s="118">
        <v>6.0010004962240002E-2</v>
      </c>
      <c r="D16" s="118">
        <v>479.91735010391699</v>
      </c>
      <c r="E16" s="118">
        <v>25.569594920658901</v>
      </c>
      <c r="F16" s="118">
        <v>20.5674566947377</v>
      </c>
      <c r="G16" s="118">
        <v>17.7493282213672</v>
      </c>
      <c r="H16" s="118">
        <v>40.980514742338102</v>
      </c>
      <c r="I16" s="118">
        <v>0.64988836189570198</v>
      </c>
      <c r="J16" s="118">
        <v>4.6177855678795501</v>
      </c>
      <c r="K16" s="118">
        <v>10.2983064551892</v>
      </c>
      <c r="L16" s="118">
        <v>31251.842257731099</v>
      </c>
      <c r="M16" s="118">
        <v>15200.310658799501</v>
      </c>
      <c r="N16" s="118">
        <v>25.174703491092199</v>
      </c>
      <c r="O16" s="118">
        <v>43.442842025376201</v>
      </c>
      <c r="P16" s="118">
        <v>266.63926110882801</v>
      </c>
      <c r="Q16" s="118">
        <v>6167.4822789500304</v>
      </c>
      <c r="R16" s="118">
        <v>120051.209545508</v>
      </c>
      <c r="S16" s="119">
        <v>983.27742547784703</v>
      </c>
    </row>
    <row r="17" spans="1:19" s="111" customFormat="1" ht="45.75" customHeight="1" thickBot="1" x14ac:dyDescent="0.25">
      <c r="A17" s="129" t="s">
        <v>144</v>
      </c>
      <c r="B17" s="120">
        <f t="shared" ref="B17:S17" si="4">B16/365</f>
        <v>21.89152781630948</v>
      </c>
      <c r="C17" s="120">
        <f t="shared" si="4"/>
        <v>1.6441097249928768E-4</v>
      </c>
      <c r="D17" s="120">
        <f t="shared" si="4"/>
        <v>1.3148420550792246</v>
      </c>
      <c r="E17" s="120">
        <f t="shared" si="4"/>
        <v>7.0053684714133979E-2</v>
      </c>
      <c r="F17" s="120">
        <f t="shared" si="4"/>
        <v>5.6349196423938902E-2</v>
      </c>
      <c r="G17" s="120">
        <f t="shared" si="4"/>
        <v>4.8628296496896442E-2</v>
      </c>
      <c r="H17" s="120">
        <f t="shared" si="4"/>
        <v>0.11227538285572082</v>
      </c>
      <c r="I17" s="120">
        <f t="shared" si="4"/>
        <v>1.7805160599882247E-3</v>
      </c>
      <c r="J17" s="120">
        <f t="shared" si="4"/>
        <v>1.2651467309259042E-2</v>
      </c>
      <c r="K17" s="120">
        <f t="shared" si="4"/>
        <v>2.8214538233395068E-2</v>
      </c>
      <c r="L17" s="120">
        <f t="shared" si="4"/>
        <v>85.621485637619443</v>
      </c>
      <c r="M17" s="120">
        <f t="shared" si="4"/>
        <v>41.644686736436988</v>
      </c>
      <c r="N17" s="120">
        <f t="shared" si="4"/>
        <v>6.8971790386553974E-2</v>
      </c>
      <c r="O17" s="120">
        <f t="shared" si="4"/>
        <v>0.11902148500103069</v>
      </c>
      <c r="P17" s="120">
        <f t="shared" si="4"/>
        <v>0.73051852358583014</v>
      </c>
      <c r="Q17" s="120">
        <f t="shared" si="4"/>
        <v>16.897211723150768</v>
      </c>
      <c r="R17" s="120">
        <f t="shared" si="4"/>
        <v>328.90742341235068</v>
      </c>
      <c r="S17" s="121">
        <f t="shared" si="4"/>
        <v>2.6939107547338277</v>
      </c>
    </row>
    <row r="18" spans="1:19" s="111" customFormat="1" ht="45.75" customHeight="1" thickTop="1" thickBot="1" x14ac:dyDescent="0.25">
      <c r="A18" s="130" t="s">
        <v>145</v>
      </c>
      <c r="B18" s="122" t="e">
        <f t="shared" ref="B18:S18" si="5">B12/B17</f>
        <v>#VALUE!</v>
      </c>
      <c r="C18" s="122" t="e">
        <f t="shared" si="5"/>
        <v>#VALUE!</v>
      </c>
      <c r="D18" s="122" t="e">
        <f t="shared" si="5"/>
        <v>#VALUE!</v>
      </c>
      <c r="E18" s="134" t="e">
        <f t="shared" si="5"/>
        <v>#VALUE!</v>
      </c>
      <c r="F18" s="122" t="e">
        <f t="shared" si="5"/>
        <v>#VALUE!</v>
      </c>
      <c r="G18" s="122" t="e">
        <f t="shared" si="5"/>
        <v>#VALUE!</v>
      </c>
      <c r="H18" s="122" t="e">
        <f t="shared" si="5"/>
        <v>#VALUE!</v>
      </c>
      <c r="I18" s="122" t="e">
        <f t="shared" si="5"/>
        <v>#VALUE!</v>
      </c>
      <c r="J18" s="122" t="e">
        <f t="shared" si="5"/>
        <v>#VALUE!</v>
      </c>
      <c r="K18" s="122" t="e">
        <f t="shared" si="5"/>
        <v>#VALUE!</v>
      </c>
      <c r="L18" s="122" t="e">
        <f t="shared" si="5"/>
        <v>#VALUE!</v>
      </c>
      <c r="M18" s="122" t="e">
        <f t="shared" si="5"/>
        <v>#VALUE!</v>
      </c>
      <c r="N18" s="122" t="e">
        <f t="shared" si="5"/>
        <v>#VALUE!</v>
      </c>
      <c r="O18" s="122" t="e">
        <f t="shared" si="5"/>
        <v>#VALUE!</v>
      </c>
      <c r="P18" s="122" t="e">
        <f t="shared" si="5"/>
        <v>#VALUE!</v>
      </c>
      <c r="Q18" s="122" t="e">
        <f t="shared" si="5"/>
        <v>#VALUE!</v>
      </c>
      <c r="R18" s="122" t="e">
        <f t="shared" si="5"/>
        <v>#VALUE!</v>
      </c>
      <c r="S18" s="141" t="e">
        <f t="shared" si="5"/>
        <v>#VALUE!</v>
      </c>
    </row>
    <row r="19" spans="1:19" ht="29.25" customHeight="1" thickTop="1" x14ac:dyDescent="0.2">
      <c r="A19" s="20"/>
      <c r="B19" s="20"/>
      <c r="C19" s="20"/>
      <c r="D19" s="20"/>
      <c r="E19" s="20"/>
      <c r="F19" s="20"/>
      <c r="G19" s="20"/>
      <c r="H19" s="20"/>
      <c r="I19" s="20"/>
      <c r="J19" s="20"/>
      <c r="K19" s="20"/>
      <c r="L19" s="20"/>
      <c r="N19" s="20"/>
      <c r="O19" s="20"/>
      <c r="P19" s="20"/>
      <c r="Q19" s="20"/>
      <c r="R19" s="20"/>
      <c r="S19" s="20"/>
    </row>
    <row r="20" spans="1:19" ht="25.5" customHeight="1" x14ac:dyDescent="0.25">
      <c r="A20" s="154" t="s">
        <v>321</v>
      </c>
      <c r="B20" s="155" t="s">
        <v>322</v>
      </c>
    </row>
    <row r="21" spans="1:19" ht="25.5" customHeight="1" x14ac:dyDescent="0.25">
      <c r="A21" s="156" t="s">
        <v>327</v>
      </c>
      <c r="B21" s="157" t="s">
        <v>323</v>
      </c>
    </row>
    <row r="22" spans="1:19" ht="25.5" customHeight="1" x14ac:dyDescent="0.25">
      <c r="A22" s="156" t="s">
        <v>328</v>
      </c>
      <c r="B22" s="157" t="s">
        <v>324</v>
      </c>
    </row>
    <row r="23" spans="1:19" ht="25.5" customHeight="1" x14ac:dyDescent="0.25">
      <c r="A23" s="156" t="s">
        <v>326</v>
      </c>
      <c r="B23" s="157" t="s">
        <v>325</v>
      </c>
    </row>
    <row r="24" spans="1:19" ht="75" customHeight="1" x14ac:dyDescent="0.2"/>
    <row r="25" spans="1:19" ht="75" customHeight="1" x14ac:dyDescent="0.2"/>
    <row r="26" spans="1:19" ht="75" customHeight="1" x14ac:dyDescent="0.2"/>
    <row r="27" spans="1:19" ht="75" customHeight="1" x14ac:dyDescent="0.2"/>
    <row r="28" spans="1:19" ht="75" customHeight="1" x14ac:dyDescent="0.2"/>
    <row r="29" spans="1:19" ht="75" customHeight="1" x14ac:dyDescent="0.2"/>
    <row r="30" spans="1:19" ht="14.25" customHeight="1" x14ac:dyDescent="0.2"/>
    <row r="31" spans="1:19" ht="14.25" customHeight="1" x14ac:dyDescent="0.2"/>
    <row r="32" spans="1:19"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sheetData>
  <mergeCells count="2">
    <mergeCell ref="C11:S11"/>
    <mergeCell ref="A14:A15"/>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Gráficos</vt:lpstr>
      </vt:variant>
      <vt:variant>
        <vt:i4>2</vt:i4>
      </vt:variant>
    </vt:vector>
  </HeadingPairs>
  <TitlesOfParts>
    <vt:vector size="10" baseType="lpstr">
      <vt:lpstr>Cover</vt:lpstr>
      <vt:lpstr>Student data</vt:lpstr>
      <vt:lpstr>Energy</vt:lpstr>
      <vt:lpstr>Materials</vt:lpstr>
      <vt:lpstr>Waste treatment</vt:lpstr>
      <vt:lpstr>Transport</vt:lpstr>
      <vt:lpstr>Food</vt:lpstr>
      <vt:lpstr>Impact results</vt:lpstr>
      <vt:lpstr>1. Graph</vt:lpstr>
      <vt:lpstr>2.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GORKA BUENO</dc:creator>
  <cp:lastModifiedBy>GORKA BUENO</cp:lastModifiedBy>
  <dcterms:created xsi:type="dcterms:W3CDTF">2021-02-06T03:12:15Z</dcterms:created>
  <dcterms:modified xsi:type="dcterms:W3CDTF">2023-05-23T06:57:09Z</dcterms:modified>
</cp:coreProperties>
</file>